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7490" windowHeight="10440"/>
  </bookViews>
  <sheets>
    <sheet name="Лист1" sheetId="1" r:id="rId1"/>
  </sheets>
  <definedNames>
    <definedName name="_xlnm.Print_Titles" localSheetId="0">Лист1!$15:$15</definedName>
    <definedName name="_xlnm.Print_Area" localSheetId="0">Лист1!$A$1:$O$124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6" i="1"/>
  <c r="H16"/>
  <c r="I16"/>
  <c r="F106" l="1"/>
  <c r="F107"/>
  <c r="F108"/>
  <c r="F109"/>
  <c r="F110"/>
  <c r="F111"/>
  <c r="F112"/>
  <c r="F104" l="1"/>
  <c r="F105"/>
  <c r="F96"/>
  <c r="F97"/>
  <c r="F98"/>
  <c r="F99"/>
  <c r="F100"/>
  <c r="F101"/>
  <c r="F102"/>
  <c r="F103"/>
  <c r="F95"/>
  <c r="F94"/>
  <c r="F73"/>
  <c r="F74"/>
  <c r="F75"/>
  <c r="F76"/>
  <c r="F77"/>
  <c r="F78"/>
  <c r="F80"/>
  <c r="F81"/>
  <c r="F82"/>
  <c r="F83"/>
  <c r="F84"/>
  <c r="F85"/>
  <c r="F86"/>
  <c r="F87"/>
  <c r="F88"/>
  <c r="F89"/>
  <c r="E89" s="1"/>
  <c r="F90"/>
  <c r="F92"/>
  <c r="F93"/>
  <c r="F72"/>
  <c r="F71"/>
  <c r="F70"/>
  <c r="F68"/>
  <c r="F66"/>
  <c r="F65"/>
  <c r="F59"/>
  <c r="F58"/>
  <c r="F57"/>
  <c r="F51"/>
  <c r="F34"/>
  <c r="F30"/>
  <c r="F29"/>
  <c r="F24"/>
  <c r="F25"/>
  <c r="F27"/>
  <c r="F23"/>
  <c r="F18"/>
  <c r="F19"/>
  <c r="F17"/>
  <c r="F22"/>
  <c r="F21"/>
  <c r="G20"/>
  <c r="G16" s="1"/>
  <c r="E88" l="1"/>
  <c r="E87"/>
  <c r="K69"/>
  <c r="F69" s="1"/>
  <c r="A28" l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E58" l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J54"/>
  <c r="F54" s="1"/>
  <c r="J53"/>
  <c r="F53" s="1"/>
  <c r="J52"/>
  <c r="F52" s="1"/>
  <c r="K56"/>
  <c r="J56"/>
  <c r="K55"/>
  <c r="J55"/>
  <c r="J48"/>
  <c r="F48" s="1"/>
  <c r="K50"/>
  <c r="J50"/>
  <c r="F50" s="1"/>
  <c r="K49"/>
  <c r="J49"/>
  <c r="F49" s="1"/>
  <c r="K48"/>
  <c r="K47"/>
  <c r="J47"/>
  <c r="K46"/>
  <c r="J46"/>
  <c r="K45"/>
  <c r="J45"/>
  <c r="K44"/>
  <c r="J44"/>
  <c r="K42"/>
  <c r="K41"/>
  <c r="J42"/>
  <c r="F42" s="1"/>
  <c r="J41"/>
  <c r="F41" s="1"/>
  <c r="K40"/>
  <c r="J40"/>
  <c r="J16" l="1"/>
  <c r="F40"/>
  <c r="F44"/>
  <c r="F45"/>
  <c r="F46"/>
  <c r="F47"/>
  <c r="F55"/>
  <c r="F56"/>
  <c r="K20"/>
  <c r="K16" s="1"/>
  <c r="F20" l="1"/>
  <c r="F26"/>
  <c r="F28"/>
  <c r="F31"/>
  <c r="F32"/>
  <c r="F33"/>
  <c r="F35"/>
  <c r="F36"/>
  <c r="F37"/>
  <c r="F38"/>
  <c r="F39"/>
  <c r="F43"/>
  <c r="F60"/>
  <c r="F61"/>
  <c r="F62"/>
  <c r="F63"/>
  <c r="F64"/>
  <c r="F67"/>
  <c r="F79"/>
  <c r="F91"/>
  <c r="F16" l="1"/>
</calcChain>
</file>

<file path=xl/sharedStrings.xml><?xml version="1.0" encoding="utf-8"?>
<sst xmlns="http://schemas.openxmlformats.org/spreadsheetml/2006/main" count="418" uniqueCount="287">
  <si>
    <t>№ з/п</t>
  </si>
  <si>
    <t>Назва проекту</t>
  </si>
  <si>
    <t>Всього</t>
  </si>
  <si>
    <t>Кошторисна вартість проекту,
тис.грн.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</si>
  <si>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</si>
  <si>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</si>
  <si>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</si>
  <si>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</si>
  <si>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</si>
  <si>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районний (міський, селищний, сільський) бюджет</t>
  </si>
  <si>
    <t>Результативність реалізації проекту
(характеристика,  потужність відповідних об'єктів)</t>
  </si>
  <si>
    <t>Виконавець</t>
  </si>
  <si>
    <t>Термін реалізації проекту</t>
  </si>
  <si>
    <t xml:space="preserve">Потреба у фінансуванні на 2019 рік, тис.грн.  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</si>
  <si>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</si>
  <si>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</si>
  <si>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</si>
  <si>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</si>
  <si>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</si>
  <si>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Реконструкція ділянки мережі водопроводу Д=200мм по вул.Некрасова від вул. Гайворонського до вул.Горького,1 в м.Бахмут</t>
  </si>
  <si>
    <t xml:space="preserve">Реконструкція ділянки  водоводу Д=500мм  від фільтрувальної станції  до вул.Б.Хмельницького в м.Бахмут </t>
  </si>
  <si>
    <t>Реконструкція ділянки  водоводу діаметром 500 мм від 1 -й  пров. Шевченко до РЧВ "Східний" в м.Бахмут Донецької області</t>
  </si>
  <si>
    <t>Реконструкція  (комплексна термосанація) дошкільного навчального закладу   № 52 "Райдуга", розташованого за адресою: Донецька область, м.Бахмут, вул.Сибірцева, 166</t>
  </si>
  <si>
    <t>Реконструкція будівлі Бахмутської загальноосвітньої школи I-III ступенів № 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</si>
  <si>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Капітальний ремонт громадської будівлі (спортивний зал) за адресою: м.Бахмут, вул. Ціолковського, 6, Донецької області</t>
  </si>
  <si>
    <t>2017-2019</t>
  </si>
  <si>
    <t>2019-2020</t>
  </si>
  <si>
    <t>1,4 км</t>
  </si>
  <si>
    <t>1.29 км</t>
  </si>
  <si>
    <t>2,0 км</t>
  </si>
  <si>
    <t>3.19. Забезпечення розвитку фізичної культури і спорту, шляхом створення доступної спортивної інфраструктури</t>
  </si>
  <si>
    <t xml:space="preserve"> вартість проекту, що була подана на 2019 рік</t>
  </si>
  <si>
    <t xml:space="preserve"> </t>
  </si>
  <si>
    <t>2018-2019</t>
  </si>
  <si>
    <t>3.5.5. Сприяти збереженню та розвивати історико-культурну та духовну спадщину, створювати умови для патріотичного виховання населення.</t>
  </si>
  <si>
    <t>Управління освіти Бахмутської міської ради</t>
  </si>
  <si>
    <t>Управління з питань фізичної культури та спорту Бахмутської міської ради</t>
  </si>
  <si>
    <t>Управління культури Бахмутської міської ради</t>
  </si>
  <si>
    <t>Реконструкція комунального  закладу  культури "Бахмутський  краєзнавчий музей" та прилеглої території, який знаходится за адресою: м. Бахмут, вул. Незалежності,26"(коригування)</t>
  </si>
  <si>
    <t xml:space="preserve">Реконструкція корпусу № 1 КЗОЗ «Бахмутська центральна районна лікарня» за адресою  м. Бахмут, вул. Миру, буд. 10 (коригування)  у т.ч. </t>
  </si>
  <si>
    <t>кошти  не освоєні у 2018 році</t>
  </si>
  <si>
    <t>Аварійно-відновлювальні роботи (капітальний ремонт) на адміністративній будівлі Бахмутської міської ради, Донецька область, м. Бахмут, вул. Миру, 44 (коригування)</t>
  </si>
  <si>
    <t>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</si>
  <si>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(коригування)</t>
  </si>
  <si>
    <t>Капітальний ремонт дитячого садку № 39 “Кульбабка”, розташованого за адресою: вул. Польова, 37, у м. Бахмут  Донецької області (коригування)</t>
  </si>
  <si>
    <t>Капітальний ремонт дитячого садку № 56 “Гусельки”, розташованого  за адресою: вул. Некрасова, 40, у м. Бахмут  Донецької області (коригування)</t>
  </si>
  <si>
    <t>Реконструкція  гуртожитку  по вул. Чайковського,1А в м. Бахмут Донецької  області  (коригування)</t>
  </si>
  <si>
    <t>Бахмутська міська рада</t>
  </si>
  <si>
    <t>Реконструкція корпусу № 2 КЗОЗ"Бахмутської центральної районної лікарні" за адресою: м. Бахмут, вул. Миру, 10 (коригування)</t>
  </si>
  <si>
    <t>1.1.1. Відновлювати пошкоджені внаслідок конфлікту інфраструктурні об’єкти (мости, дороги, залізничні колії тощо).</t>
  </si>
  <si>
    <t>3.5.1. Розвивати інфраструктуру системи охорони здоров’я</t>
  </si>
  <si>
    <t>3.5.2. Розвивати освітньо-наукову інфраструктуру.</t>
  </si>
  <si>
    <t xml:space="preserve"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3.4.1. Надавати соціальне житло та соціальні гуртожитки для ВПО, дітей-сиріт і дітей, позбавлених батьківського піклування.            </t>
  </si>
  <si>
    <t>Реконструкція магістральних мереж водопостачання по вул. Оборони, вул. Колпакової в м. Бахмут Донецької області</t>
  </si>
  <si>
    <t>Департамент капітального будівництва Донецької ОДА</t>
  </si>
  <si>
    <t>Капітальний ремонт ділянки водопроводу Д-200 мм від вул.Маріупольска,1 до пров.Великий Троїцький в м.Бахмут Донецької області (коригування)</t>
  </si>
  <si>
    <t>Реконструкція котельні № 4 по вул. Дружби,1  з переведення її на альтернативний вид  палива (пелети) м. Бахмут  Донецької області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</si>
  <si>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№33 по  вул. Визволителів Донбасу   м.Бахмут»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</si>
  <si>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№36 по вул.Ювілейна 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</si>
  <si>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 із застосуванням  енерго-  та  ресурсозберігаючих технологій («Теплий Будинок»). Теплоізоляція зовнішніх конструктивів житлового будинку №43 по  вул. Декабристів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</si>
  <si>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№164 по вул. Леваневського  м.Бахмут» (коригування)</t>
  </si>
  <si>
    <t>Реконструкція будівлі Комунального закладу культури "Бахмутський міський  народний Дім" та благоустрій прилеглої  території за адресою: місто Бахмут, вулиця Перемоги, 23а  (коригування)</t>
  </si>
  <si>
    <t>Реконструкція 5-ти  поверхового житлового будинку по вул. Декабристів,31 у м. Бахмут Донецької області (проект "Теплий будинок") (коригування)</t>
  </si>
  <si>
    <t>Реконструкція 5-ти  поверхового житлового будинку по вул. Визволителів Донбасу,29 у м. Бахмут  Донецької області (проект "Теплий будинок") (коригування)</t>
  </si>
  <si>
    <t>Реконструкція 5-ти  поверхового житлового будинку по вул. Декабристів,29 у м. Бахмут  Донецької області (проект "Теплий будинок") (коригування)</t>
  </si>
  <si>
    <t>Капітальний ремонт  тротуару по вул.Незалежності   м. Бахмут (коригування)</t>
  </si>
  <si>
    <t>Капітальний ремонт  тротуару  по вул. Горького м. Бахмут (коригування)</t>
  </si>
  <si>
    <t>Капітальний ремонт  тротуару  по  вул.Садовій (від вул. Бахмутська до  вул. Ціолковського)  м. Бахмут (коригування)</t>
  </si>
  <si>
    <t>Капітальний ремонт дороги по вул. Сибірцева м. Бахмут</t>
  </si>
  <si>
    <t>Капітальний ремонт  тротуару по  вул. Привокзальна (від вул. Незалежності  до вул. Миру)  м. Бахмут</t>
  </si>
  <si>
    <t>Будівництво адміністративної будівлі  за адресою: вул. Привокзальна , буд. 3 у  м.  Бахмуті  Донецької області (коригування)</t>
  </si>
  <si>
    <t>Капітальний ремонт  дошкільного навчального  закладу №49 "Кріпиш" за адресою: вул. Ювілейна,93, м. Бахмут Донецької області (коригування)</t>
  </si>
  <si>
    <t>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                                 вул. Ювілейна,34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</si>
  <si>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</si>
  <si>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електротранспорт.</t>
  </si>
  <si>
    <t>1.2.1. Створювати підприємницьку інфраструктуру, спростити та збільшити прозорість адміністративних процедур, зокрема на депресивних територіях (у т.ч. малі міста).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</si>
  <si>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</si>
  <si>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(1.9. Оптимізація систем водопостачання та водовідведення міст та районів Донецької області)</t>
  </si>
  <si>
    <t>3.1.3. Створювати заклади/соціальні служби для надання соціальних послуг відповідно до потреб конкретної громади.</t>
  </si>
  <si>
    <t xml:space="preserve">Реконструкція будівель для створення  
соціального центру у форматі «Прозорий соціальний офіс» за адресою: м.Бахмут, вул.Перемоги, 53
</t>
  </si>
  <si>
    <t>Управління праці та соціального захисту населення Бахмутської міської ради</t>
  </si>
  <si>
    <t>Департамент житлово-комунального господарства Донецької ОДА</t>
  </si>
  <si>
    <t>Служба автомобільних доріг у Донецькій обл.</t>
  </si>
  <si>
    <t>Капітальний ремонт будівлі по                   вул. Миру,51 у м.Бахмут Донецької області</t>
  </si>
  <si>
    <t>Капітальний ремонт мосту по  вул. Миру в м.Бахмут (коригування)</t>
  </si>
  <si>
    <t>1.3.2. Проводити енергоаудит та заходи зі зменшення енерговитрат у адміністративних будівлях та об’єктах соціальної інфраструктури.</t>
  </si>
  <si>
    <t xml:space="preserve">реконструкція водогону протяжністю - 3,8 км </t>
  </si>
  <si>
    <t>реконструкція котельні потужністю- 350,0 кВт</t>
  </si>
  <si>
    <t>- створенная зручних та доступних умов для отримання суб'єктами звернень соціальних послуг                   - збільшення  ефективної площі             - обладнання робочих місць                  - збільшення кількості обслуговуваємих  суб'єктів</t>
  </si>
  <si>
    <t>1 мост</t>
  </si>
  <si>
    <t>довжина дороги- 1500 мп</t>
  </si>
  <si>
    <t>1 будівля</t>
  </si>
  <si>
    <t>Проекті «Економічна підтримка Донбасу»</t>
  </si>
  <si>
    <t>субвенції з державного бюджету місцевим бюджетам на проведення робіт, пов’язаних зі створенням і забезпеченням функціонування центрів надання адміністративних послуг, у тому числі послуг соціального характеру, в форматі “Прозорий офіс”</t>
  </si>
  <si>
    <t>інші</t>
  </si>
  <si>
    <t>Реконструкція  дороги по пров. Першотравневий у м. Бахмут  Донецької області</t>
  </si>
  <si>
    <t>741,0 мп дороги;         64,5 мп пішохідної доріжки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</si>
  <si>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</si>
  <si>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>Реконструкція будівлі дошкільного навчального закладу комбінованого типу ясла - садку №40 "Посмішка", розташованого за адресою: Донецька область, м.Бахмут, вул. Чайковського, 99</t>
  </si>
  <si>
    <t>НЕФКО</t>
  </si>
  <si>
    <t>Екологічний фонд</t>
  </si>
  <si>
    <t>3.5.1. Розвивати інфраструктуру системи охорони здоров’я (3.10. Розвиток мережі медичних закладів, удосконалення надання медичних послуг населенню шляхом реконструкції, будівництва, капітального ремонту, закупівлі необхідного медичного обладнання лікарень області</t>
  </si>
  <si>
    <t>3.5.2. Розвивати освітньо - наукову інфраструктуру      3.14. Забезпечення права дитини на доступність і безоплатність здобуття дошкільної освіти шляхом створення необхідних умов функціонування і розвитку системи дошкільної освіти, збереження та розширення мережі закладів, визначення змісту їх діяльності відповідно до освітніх запитів населення</t>
  </si>
  <si>
    <t xml:space="preserve">  1.3.2. Проводити енергоаудит та заходи зі зменшення енерговитрат у адміністративних будівлях та об’єктах соціальної інфраструктури (1.21. Проведення заходів з термомодернізації будівель закладів освіти та охорони здоров’я комунальної (державної) форми власності)           </t>
  </si>
  <si>
    <t>ДФРР</t>
  </si>
  <si>
    <t>Реконструкція гуртожитку по вул. Сибірцева, 25 в м. Бахмут Донецької області" Коригування</t>
  </si>
  <si>
    <t>Реконструкція гуртожитку по вул. Привокзальній, 1, в м. Бахмут Донецької області (Коригування)</t>
  </si>
  <si>
    <t>Реконструкція гуртожитку по бул. Металургів, 2, у м. Бахмуті Донецької області" (коригування)</t>
  </si>
  <si>
    <t>ЄІБ</t>
  </si>
  <si>
    <t>Реконструкція гуртожитку по вул. Свободи, 20, у м. Бахмуті Донецької області" (коригування)</t>
  </si>
  <si>
    <t>Реконструкція гуртожитку по вул. Оборони, 19, у м. Бахмуті Донецької області" (коригування)</t>
  </si>
  <si>
    <t>розпорядження 548</t>
  </si>
  <si>
    <t xml:space="preserve">Придбання обладнання для  збору побутових відходів, а саме: контейнерів для роздільного збору побутових відходів                     малої ємності                                     </t>
  </si>
  <si>
    <t xml:space="preserve">м. Бахмут,                                       *УО БМР,                        *УОЗ БМР,                       *УК БМР,                         *УС БМР                          </t>
  </si>
  <si>
    <t>4.8. Впровадження комплексу заходів для вирішення проблем поводження з твердими побутовими відходами</t>
  </si>
  <si>
    <t xml:space="preserve">Придбання обладнання для збору побутових відходів, у тому числі: контейнерних майданчиків та контейнерів для роздільного збору відходів                                                                       </t>
  </si>
  <si>
    <t xml:space="preserve">2.1.5. Диверсифікація джерел енергопостачання та підвищення рівня енергоефективн.           3.5.2. Розвивати освітньо-наукову інфраструктуру. </t>
  </si>
  <si>
    <t>8,1 км</t>
  </si>
  <si>
    <t>Реконструкція будівлі Бахмітської загальноосвітньої школи І-ІІІ ступенів № 7 Бахмутської міської ради Донецької області , розташовваної за адресою м.Бахмут, вул. Ковальська, 121</t>
  </si>
  <si>
    <t>Управління освіти Бахмутської  міської ради</t>
  </si>
  <si>
    <t>Створення належних умов для навчання та виховання 313 дітей</t>
  </si>
  <si>
    <t>2.1.5. Диверсифікація джерел енергопостачання та підвищення рівня енергоефективності</t>
  </si>
  <si>
    <t>Реконструкція будівлі дошкільного навчального закладу №10 "Кристалик", розташованого за адресою : м. Бахмут, вул. Свободи,18 а</t>
  </si>
  <si>
    <t xml:space="preserve">Управління освіти Бахмутської міської ради </t>
  </si>
  <si>
    <t xml:space="preserve">2.1.5. Диверсифікація джерел енергопостачання та підвищення рівня енергоефективності.              3.5.2. Розвивати освітньо-наукову інфраструктуру. </t>
  </si>
  <si>
    <t>Реконструкція будівлі дошкільного навчального закладу №47 "Оленка", розташованого за адресою : м. Бахмут, вул.Ювілейна,12</t>
  </si>
  <si>
    <t>Реконструкція будівлі дошкільного навчального закладу №18 "Росинка", розташованого за адресою : м. Бахмут, пров. .Ломоносовський ,2</t>
  </si>
  <si>
    <t>Капітальний ремонт фасадів та заміна водозливів з покрівлі комунального закладу культури "БАХМУТСЬКИЙ МІСЬКИЙ ЦЕНТР КУЛЬТУРИ ТА ДОЗВІЛЛЯ ІМЕНІ ЄВГЕНА МАРТИНОВА"</t>
  </si>
  <si>
    <t>Капітальний ремонт системи вентиляції, кондиціювання та опалення  великої глядацької  зали КОМУНАЛЬНОГО ЗАКЛАДУ КУЛЬТУРИ "БАХМУТСЬКИЙ МІСЬКИЙ ЦЕНТР КУЛЬТУРИ ТА ДОЗВІЛЛЯ ІМЕНІ ЄВГЕНА МАРТИНОВА"</t>
  </si>
  <si>
    <t>Капітальний ремонт ділянки водогону Д-200мм по вул. Сибірцева від вулиці Привокзальна до вул. Горбатова в м.Бахмут Донецької області</t>
  </si>
  <si>
    <t>1.9. Оптимізація систем водопостачання та водовідведення міст і районів Донецької області</t>
  </si>
  <si>
    <t>Капітальний ремонт ділянки каналізаційної мережі Д-200мм по вул.Магістратська</t>
  </si>
  <si>
    <t>Капітальний ремонт ділянки каналізаційної мережі Д-300мм по вул.П.Лумумби від житлового будинку №109 до ДК КТК</t>
  </si>
  <si>
    <t>Капітальний ремонт каналізаційної мережі Д-200мм по вул.Незалежності від будинку №41</t>
  </si>
  <si>
    <t>Реконструкція Кліщіївського водозабору</t>
  </si>
  <si>
    <t>Реконструкція дороги по провулку Східний в м. Бахмут Донецької області</t>
  </si>
  <si>
    <t>загальна довжина автодороги 1,444 км</t>
  </si>
  <si>
    <t>1.11. Відновлення та розвиток мережі автомобільних доріг загального користування та штучних споруд на них</t>
  </si>
  <si>
    <t>Реконструкція дороги по вул. Минаєвська в                      м. Бахмут Донецької області</t>
  </si>
  <si>
    <t>загальна довжина автодороги 1,349 км</t>
  </si>
  <si>
    <t>Реконструкція житлових будинків бул. Металургів</t>
  </si>
  <si>
    <t>Кількість реконструйованих будинків 6 од.</t>
  </si>
  <si>
    <t xml:space="preserve">Капітальний ремонт кладовища №1, Донецька обл. Бахмутський р-н Іванівська сільська рада </t>
  </si>
  <si>
    <t>відновлення та ремонт щебеневого та асфальтобетонного покриттів, встановлення огорожі кладовища.</t>
  </si>
  <si>
    <t xml:space="preserve">Капітальний ремонт кладовища по вул. Маріупольська в м. Бахмут, Донецької обл.  </t>
  </si>
  <si>
    <t>ремонт горожі, господарських споруд та елементів благоустрою кладовища</t>
  </si>
  <si>
    <t>Капітальний ремонт та реконструкція фонтанів у м. Бахмут</t>
  </si>
  <si>
    <t>Капітальний ремонт та реконструкція 2 од. фонтанів у м. Бахмут</t>
  </si>
  <si>
    <t>Реконструкція  гуртожитку по вул. Перемоги,45 у м. Бахмуті Донецької області</t>
  </si>
  <si>
    <t>Забезпечення екологычно-безпечного поводження  з твердими побутовими выдходами придбання                       132 контейнерів                           малої ємності                     (70 л)</t>
  </si>
  <si>
    <t>Інше</t>
  </si>
  <si>
    <t>Будівництво відділення невідкладної (екстреної) медичної допомоги по вул. Миру, 10 у м.Бахмут</t>
  </si>
  <si>
    <t>КНП "Багатопрофільна лікарня інтенсивного лікування м.Бахмут"</t>
  </si>
  <si>
    <t>1 відділення невідкладної (екстреної) медичної допомоги європейського зразка</t>
  </si>
  <si>
    <t>Міжнародний комітет Червоного Хреста в Україні</t>
  </si>
  <si>
    <t>у т.ч. міський екологічний фонд -68,4 тис. грн.</t>
  </si>
  <si>
    <t>Реконструкція дошкільного навчального закладу компенсуючого типу, дитячого садку №25 "Дзвіночок", розташованого за адресою: Донецька область, м.Бахмут, вул. Садова, 138а</t>
  </si>
  <si>
    <t>Створення належних умов для навчання та виховання 140 дітей</t>
  </si>
  <si>
    <t>Реконструкція ділянки водогону Д=300мм по вул. Сибірцева від ж/б 39а через парк Свободи в м. Бахмут Донецької області</t>
  </si>
  <si>
    <t>УРМГ та КБ, КП "БАХМУТ-ВОДА"</t>
  </si>
  <si>
    <t>295 м.п.</t>
  </si>
  <si>
    <t>Капітальний ремонт ділянки водопровідної мережі Д-400 мм від вул. Морська до Артемівської фільтровальної станції в м. Бахмут Донецької області</t>
  </si>
  <si>
    <t>1035 м.п.</t>
  </si>
  <si>
    <t>Управління розвитку міського господарства та капітального будівництва Бахмутської міської ради (далі - УРМГ та КБ)</t>
  </si>
  <si>
    <t>УРМГ та КБ</t>
  </si>
  <si>
    <t>м. Бахмут.                               *УРМГ та КБ, *УОЗ БМР,                    *КП "БККП",                     ТОВ "УМВЕЛЬТ Бахмут"</t>
  </si>
  <si>
    <t xml:space="preserve">УРМГ та КП, КП "БАХМУТ-ВОДА" </t>
  </si>
  <si>
    <t xml:space="preserve">УРМГ та КБ    </t>
  </si>
  <si>
    <t>УРМГ та КБ, КП "БЖУК"</t>
  </si>
  <si>
    <t>УРМГ та КБ, КП "БККП"</t>
  </si>
  <si>
    <r>
      <t>загальна площа - 2443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організація до 90  робочих місць, 180 відвідувачів одночасно.</t>
    </r>
  </si>
  <si>
    <r>
      <t>720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</si>
  <si>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3700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</si>
  <si>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3620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</si>
  <si>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6246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</si>
  <si>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14379,2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</si>
  <si>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загальна площа - 2391,37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</si>
  <si>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загальна площа  будинку                         2996,5 м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</si>
  <si>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>загальна  площа будинку                              2977,1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</t>
    </r>
  </si>
  <si>
    <r>
      <t>загальна площа - 395,5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</si>
  <si>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загальна площа - 2491,7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</si>
  <si>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загальна площа - 1835,2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</si>
  <si>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 загальна площа будинку 2491,7 м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</si>
  <si>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>загальна площа - 2382,7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</si>
  <si>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загальна площа - 2858,9 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(розраховано на 162 місця)</t>
    </r>
  </si>
  <si>
    <r>
      <t>загальна площа - 2858,1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 (розрахованої на 132 ліжко/місця)</t>
    </r>
  </si>
  <si>
    <r>
      <t>загальна площа - 2280,3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                       (51 кімната)</t>
    </r>
  </si>
  <si>
    <r>
      <t>загальна площа - 6233,9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         (105 кімнат)</t>
    </r>
  </si>
  <si>
    <r>
      <t>загальна площа - 1031,2 м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 xml:space="preserve">               (24 кімнати)</t>
    </r>
  </si>
  <si>
    <r>
      <t>загальна площа - 2004,4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           (72 кімнати)</t>
    </r>
  </si>
  <si>
    <r>
      <t>загальна площа - 1147,47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               (24 кімнати)</t>
    </r>
  </si>
  <si>
    <r>
      <t>загальна площа - 4786,9 м</t>
    </r>
    <r>
      <rPr>
        <vertAlign val="superscript"/>
        <sz val="12"/>
        <color indexed="8"/>
        <rFont val="Times New Roman"/>
        <family val="1"/>
        <charset val="204"/>
      </rPr>
      <t xml:space="preserve">2   </t>
    </r>
    <r>
      <rPr>
        <sz val="12"/>
        <color indexed="8"/>
        <rFont val="Times New Roman"/>
        <family val="1"/>
        <charset val="204"/>
      </rPr>
      <t xml:space="preserve">              (59 кімнат)</t>
    </r>
  </si>
  <si>
    <r>
      <t>загальна площа -1053,0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разрахункова кількість місць - 110            </t>
    </r>
  </si>
  <si>
    <r>
      <t>загальна площа - 941,8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разрахункова кількість місць - 110             </t>
    </r>
  </si>
  <si>
    <r>
      <t>загальна площа - 5078,1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разрахункова кількість місць - 958             </t>
    </r>
  </si>
  <si>
    <r>
      <t>загальна площа - 9417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разрахункова кількість місць- 1398             </t>
    </r>
  </si>
  <si>
    <r>
      <t>загальна площа - 4616,7 м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</si>
  <si>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860,1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</si>
  <si>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490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</si>
  <si>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2905,90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- загальна площа забудови</t>
    </r>
  </si>
  <si>
    <r>
      <t>1725,4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- загальна площа приміщень</t>
    </r>
  </si>
  <si>
    <r>
      <t>загальна площа - 2837,8 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</si>
  <si>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реконструкція водогону протяжністю -                 2,1 км </t>
  </si>
  <si>
    <r>
      <t>загальна площа приміщення           5682,1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(розраховано на 811 місць)</t>
    </r>
  </si>
  <si>
    <r>
      <t>загальна площа                               2165,9  м</t>
    </r>
    <r>
      <rPr>
        <vertAlign val="superscript"/>
        <sz val="14"/>
        <color indexed="8"/>
        <rFont val="Times New Roman"/>
        <family val="1"/>
        <charset val="204"/>
      </rPr>
      <t>2</t>
    </r>
  </si>
  <si>
    <r>
      <t>загальна площа - 6146,4 м</t>
    </r>
    <r>
      <rPr>
        <vertAlign val="superscript"/>
        <sz val="14"/>
        <color indexed="8"/>
        <rFont val="Times New Roman"/>
        <family val="1"/>
        <charset val="204"/>
      </rPr>
      <t>2</t>
    </r>
  </si>
  <si>
    <r>
      <t>загальна площа - 2441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</si>
  <si>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загальна площа - 1750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</si>
  <si>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загальна площа - 1969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</si>
  <si>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 площа фасадів                              3903,0 м</t>
    </r>
    <r>
      <rPr>
        <vertAlign val="superscript"/>
        <sz val="14"/>
        <rFont val="Times New Roman"/>
        <family val="1"/>
        <charset val="204"/>
      </rPr>
      <t>2</t>
    </r>
  </si>
  <si>
    <r>
      <t>загальна площа -          710,85 м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</si>
  <si>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протяжність ділянки водоводу - 532 м, пропускна здатність -                                  3000 м</t>
    </r>
    <r>
      <rPr>
        <vertAlign val="superscript"/>
        <sz val="11"/>
        <color indexed="8"/>
        <rFont val="Times New Roman"/>
        <family val="1"/>
        <charset val="204"/>
      </rPr>
      <t>3</t>
    </r>
    <r>
      <rPr>
        <sz val="11"/>
        <color indexed="8"/>
        <rFont val="Times New Roman"/>
        <family val="1"/>
        <charset val="204"/>
      </rPr>
      <t>/добу</t>
    </r>
  </si>
  <si>
    <t>заміна 0,55 км каналізаційних мереж</t>
  </si>
  <si>
    <t xml:space="preserve">заміна 1,9 км каналізаційних мереж </t>
  </si>
  <si>
    <t>заміна 0,3 км каналізаційних мереж</t>
  </si>
  <si>
    <t>ремонт свердловин, водопровідних мереж, обєктів водозабору</t>
  </si>
  <si>
    <r>
      <t>загальна плоша гуртожитку - 2116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амбулаторії               440,0 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</si>
  <si>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Капітальний ремонт системи опалення  Бахмутської загальноосвітньої школи І-ІІІ ступенів №7 Бахмутської міської ради Донецької області, розташованої  за адресою м.Бахмут вул.Ковальська, 121 </t>
  </si>
  <si>
    <t>Капітальний  ремонт покрівлі будівлі дошкільного  навчального закладу №47 «Оленка», розташованого за адресою м.Бамут вул. Ювілейна, 12</t>
  </si>
  <si>
    <t>Створення належних умов для навчання та виховання 208 дітей</t>
  </si>
  <si>
    <t>Створення належних умов для навчання та виховання  1398 дітей</t>
  </si>
  <si>
    <t>Створення належних умов для навчання та виховання  938 дітей</t>
  </si>
  <si>
    <t xml:space="preserve">Будівництво системи блискавкозахисту Бахмутської загальноосвітньої школи І-ІІІ ступенів №12 Бахмутської міської ради, розташованої за адресою: м.Бахмут  вул. Леваневського, 111
</t>
  </si>
  <si>
    <t>Будівництво системи блискавкозахисту Бахмутського навчально-виховного комплексу «Загальноосвітня школа І-ІІІ ступенів №11 багатопрофільний ліцей Бахмутської міської ради", розташованої за адресою: м.Бахмут  вул. Миру, 22</t>
  </si>
  <si>
    <t>Будівництво. Система пожежної сигналізації, оповіщення про пожежу та передачі тривожних сповіщень в приміщеннях Бахмутської загальноосвітньої школи І-ІІІ ступенів №12 Бахмутської міської ради, розташованої за адресою: м.Бахмут  вул. Леваневського, 111</t>
  </si>
  <si>
    <t>Будівництво. Система пожежної сигналізації, оповіщення про пожежу та передачі тривожних сповіщень в приміщеннях Бахмутського навчально-виховного комплексу "Загальноосвітня школа І-ІІІ ступенів №11 багатопрофільний ліцей Бахмутської міської ради", розташованої за адресою: м.Бахмут  вул. Миру, 22</t>
  </si>
  <si>
    <t>Реконструкція системи пожежної сигналізації, оповіщення про пожежу та передачі тривожних сповіщень, системи блискавкозахисту, автономної системи пожежогасіння ( у харчоблоці) в приміщеннях будівель Базмутського дитячого заміського закладу  оздоровлення та відпочинку «Вогник», розташованого за адресою: м.Бахмут, вул.Черняховського, 26</t>
  </si>
  <si>
    <t>Придбання та монтаж інфракрасних панелей у Бахмутськїй загальноосвітній школі І-ІІІ ступенів №10 Бахмутської міської ради, розташованою за адресою м.Бахмут, вул. Гаршина, 50</t>
  </si>
  <si>
    <t xml:space="preserve">Створення належних умов для відпочинку та виховання   дітей </t>
  </si>
  <si>
    <t xml:space="preserve">Створення належних умов для відпочинку та виховання 652 дітей </t>
  </si>
  <si>
    <r>
      <t>Придбання  20 контейнерних майданчиків  (1,20х4,5 м), 60 контейнерів для роздільного збору відходів (1,1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), 3 контейнери-сітки для збору пластику</t>
    </r>
  </si>
  <si>
    <t>Капітальний ремонт адміністративної будівлі по вул. Соборній,8 у м.Бахмут Донецької області</t>
  </si>
  <si>
    <t>Капітальний ремонт будівлі по вул. Незалежності,73 у м.Бахмут Донецької області</t>
  </si>
  <si>
    <t>Капітальний ремонт дорожнього покриття по вул. Трудова в м.Бахмут Донецької області</t>
  </si>
  <si>
    <t>4.2.5. Усувати екологічні загрози, в тому числі які виникли внаслідок проведення АТО</t>
  </si>
  <si>
    <t xml:space="preserve">Реконструкція кріплення берегів та розчистка русла р. Бахмутка в межах м. Бахмут Донецької області (коригування)                                                   </t>
  </si>
  <si>
    <t xml:space="preserve">Реконструкція та озеленення лівого берегу набережної р. Бахмутка м. Бахмут                    </t>
  </si>
  <si>
    <t xml:space="preserve">Озеленення м. Бахмут: реконструкція скверу  (вул. Чайковського,  вул. Корсунського)                            </t>
  </si>
  <si>
    <t>ЗАТВЕРДЖЕНО</t>
  </si>
  <si>
    <t>Рішення Бахмутської міської ради</t>
  </si>
  <si>
    <t>Начальник</t>
  </si>
  <si>
    <t xml:space="preserve">Управління економічного розвитку </t>
  </si>
  <si>
    <t xml:space="preserve">Бахмутської міської ради                                                                                                                                                     </t>
  </si>
  <si>
    <t>М.А. Юхно</t>
  </si>
  <si>
    <t xml:space="preserve">Секретар  Бахмутської міської ради                                                                                                                                 </t>
  </si>
  <si>
    <t xml:space="preserve"> С.І. Кіщенко</t>
  </si>
  <si>
    <t>від 18.12.2018 №6/124-2393 (нова редакція)</t>
  </si>
  <si>
    <t>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</t>
  </si>
  <si>
    <t xml:space="preserve">Реконструкція будівлі загальноосвітньої школи I - III cтупенів №10 Бахмутської міської ради Донецької області, розташованої за адресою: м. Бахмут, вул. Гаршина, 50 (в т.ч капітальний ремонт частини віконних прорізів основної будівлі)
</t>
  </si>
  <si>
    <r>
      <t>площа                                281,79 м</t>
    </r>
    <r>
      <rPr>
        <vertAlign val="superscript"/>
        <sz val="14"/>
        <color theme="1"/>
        <rFont val="Times New Roman"/>
        <family val="1"/>
        <charset val="204"/>
      </rPr>
      <t>2</t>
    </r>
  </si>
  <si>
    <t>Будівництво тролейбусного маршруту до с. Опитне з облаштуванням розворотнього кільця, кінцевої зупинки існуючих маршрутів, будівництвом диспетчерського пункту та двох агрегатної тягової підстанції у м. Бахмут  Донецької області</t>
  </si>
  <si>
    <t>ДФРР                                                     2020</t>
  </si>
  <si>
    <t>Капітальний ремонт спортивного залу  боксу  КДЮСШ-1, розташованого за адресою: м. Бахмут, Донецької області, бульвар Металургів, 2</t>
  </si>
  <si>
    <t>Удосконалення системи пасажироперевезень електротранспортом у м. Бахмут (придбання 10 тролейбусів та 1 аварійної  машини АТ 70М-041 на базі МАЗ)</t>
  </si>
  <si>
    <t>УРМГ та КБ, КП "БАХМУТЕЛЕКТРОТРАНС"</t>
  </si>
  <si>
    <t>Придбання комп'ютерного томографа  (16 зрізового) для Комунального неприбуткового підприємства «Багатопрофільна лікарня інтенсивного лікування м. Бахмут»</t>
  </si>
  <si>
    <t>КНП «Багатопрофільна лікарня інтенсивного лікування м. Бахмут»</t>
  </si>
  <si>
    <t>Придбання 10 тролейбусів та 1 аварійної  машини АТ 70М-041 на базі МАЗ</t>
  </si>
  <si>
    <t>Придбання 1 комп'ютерного томографа</t>
  </si>
  <si>
    <t>Бахмутської міської ради від 18.12.2018 № 6/124-2393 підготовлено Управлінням економічного розвитку Бахмутської міської ради.</t>
  </si>
  <si>
    <t>КП "Бахмутська житлова управляюча компанія"</t>
  </si>
  <si>
    <t>Будівництво агротепличного комплексу у м.Бахмут</t>
  </si>
  <si>
    <t>2019-2021</t>
  </si>
  <si>
    <t xml:space="preserve">Будівництво високотехнологічного аграрного тепличного комплексу і об’єктів супутньої інфраструктури площею 3 га у м. Бахмут з використанням технологій альтернативних джерел енергії. </t>
  </si>
  <si>
    <t xml:space="preserve">Створення Агропромислового індустріального парку у м.Бахмут </t>
  </si>
  <si>
    <t>2020-2021</t>
  </si>
  <si>
    <t>Будівництво Агропромислового індустріального парку «Бахмут» на земельній ділянці площею 18,38 га.</t>
  </si>
  <si>
    <t>Будівництво житлових будинків по вул. Ювілейній у м. Бахмут та благоустрій прилеглої території</t>
  </si>
  <si>
    <t>Будівництво 5 житлових п'ятиповерхових будинків територією 1,0-1,5 га</t>
  </si>
  <si>
    <t>Реконструкція Бахмутського дитячого заміського закладу оздоровлення та відпочину «Вогник»</t>
  </si>
  <si>
    <t>Відремонтовано будівлю закладу оздоровлення та відпочину з прибудовами загальною площею 5649,2 м2</t>
  </si>
  <si>
    <t xml:space="preserve">Будівництво сонячних електростанцій на території котельної по вул. Зелена, 41 та Ювілейна, 117 у м. Бахмут </t>
  </si>
  <si>
    <t xml:space="preserve">Будівництво сонячної електростанції за адресом вул. Свято-Гергіївська у м. Бахмут </t>
  </si>
  <si>
    <t xml:space="preserve">Заміна теплових мереж на труби в пінополіуретановій ізоляції (ППУ) та встановлення ІТП у споживачів теплової енергії в м. Бахмут </t>
  </si>
  <si>
    <t>Впроваджено альтернативну енергетику на джерелах теплопостачання. Згідно проекту на дахах котельних по вул. Зелена, 41 та по вул. Ювілейна, 117 м. Бахмут встановлено сонячні електростанції потужністю  50 кВт кожна.</t>
  </si>
  <si>
    <t xml:space="preserve">Будівництво сонячної електростанції на земельній ділянці за адресою вул. Свято-Георгіївська м. Бахмут потужністю 20 МВт </t>
  </si>
  <si>
    <t xml:space="preserve">Повна заміна теплових мереж централізованого теплопостачання міста на труби в пінополіуретановій оболонці та встановлено індивідуальних теплових пунктів (ІТП) у споживачів теплової енергії  </t>
  </si>
  <si>
    <t>УРМГ та КБ, ТОВ «Енерго Індастрі»</t>
  </si>
  <si>
    <t>УРМГ та КБ, ТОВ "Бахмут-Енергія"</t>
  </si>
  <si>
    <t>Бахмутська міська рада, інвестори</t>
  </si>
  <si>
    <t>Управління освіти Бахмутська міська рада</t>
  </si>
  <si>
    <t xml:space="preserve">2.1.5. Диверсифікація джерел енергопостачання та підвищення рівня енергоефективності.    </t>
  </si>
  <si>
    <t>Кошторина вартість не обраховувалась</t>
  </si>
  <si>
    <t>(Додаток 2)</t>
  </si>
  <si>
    <t xml:space="preserve">Підрозділ 3.2.  "Перелік проектів регіонального розвитку, реалізація яких пропонується у 2019 році" </t>
  </si>
  <si>
    <t xml:space="preserve">Підрозділ 3.2.  "Перелік проектів регіонального розвитку, реалізація яких пропонується у 2019 році"  Програми економічного і соціального розвитку міста Бахмута на 2019 рік та основні напрями розвитку на 2020 і 2021 роки, затвердженої рішенням </t>
  </si>
  <si>
    <t>27.03.2019  №6/127-2491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</si>
</sst>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#,##0.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165" fontId="4" fillId="0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textRotation="90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166" fontId="30" fillId="0" borderId="0" xfId="0" applyNumberFormat="1" applyFont="1" applyFill="1" applyAlignment="1">
      <alignment horizontal="center" vertical="top" wrapText="1"/>
    </xf>
    <xf numFmtId="166" fontId="10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left" indent="5"/>
    </xf>
    <xf numFmtId="0" fontId="17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left" vertical="top" wrapText="1"/>
    </xf>
    <xf numFmtId="166" fontId="17" fillId="0" borderId="0" xfId="0" applyNumberFormat="1" applyFont="1" applyFill="1" applyAlignment="1">
      <alignment horizontal="center" vertical="top" wrapText="1"/>
    </xf>
    <xf numFmtId="0" fontId="17" fillId="0" borderId="0" xfId="0" applyFont="1" applyFill="1" applyAlignment="1">
      <alignment vertical="top" wrapText="1"/>
    </xf>
    <xf numFmtId="166" fontId="17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wrapText="1"/>
    </xf>
    <xf numFmtId="0" fontId="29" fillId="0" borderId="0" xfId="0" applyFont="1" applyFill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textRotation="90" wrapText="1"/>
    </xf>
    <xf numFmtId="0" fontId="11" fillId="0" borderId="4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3" xfId="0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166" fontId="17" fillId="0" borderId="0" xfId="0" applyNumberFormat="1" applyFont="1" applyFill="1" applyAlignment="1">
      <alignment horizontal="left" vertical="top" wrapText="1"/>
    </xf>
    <xf numFmtId="0" fontId="31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5"/>
  <sheetViews>
    <sheetView tabSelected="1" view="pageBreakPreview" zoomScale="63" zoomScaleNormal="79" zoomScaleSheetLayoutView="63" workbookViewId="0">
      <pane ySplit="16" topLeftCell="A17" activePane="bottomLeft" state="frozen"/>
      <selection pane="bottomLeft" activeCell="Q11" sqref="Q11"/>
    </sheetView>
  </sheetViews>
  <sheetFormatPr defaultColWidth="9.140625" defaultRowHeight="15.75"/>
  <cols>
    <col min="1" max="1" width="6.7109375" style="1" customWidth="1"/>
    <col min="2" max="2" width="41.140625" style="2" customWidth="1"/>
    <col min="3" max="3" width="9.5703125" style="3" customWidth="1"/>
    <col min="4" max="4" width="12.85546875" style="1" customWidth="1"/>
    <col min="5" max="5" width="16.7109375" style="4" customWidth="1"/>
    <col min="6" max="6" width="16.42578125" style="4" customWidth="1"/>
    <col min="7" max="7" width="15.42578125" style="4" customWidth="1"/>
    <col min="8" max="8" width="13.7109375" style="4" customWidth="1"/>
    <col min="9" max="9" width="14.5703125" style="4" customWidth="1"/>
    <col min="10" max="10" width="14.140625" style="4" customWidth="1"/>
    <col min="11" max="11" width="14" style="4" customWidth="1"/>
    <col min="12" max="12" width="15.5703125" style="4" customWidth="1"/>
    <col min="13" max="13" width="18.5703125" style="4" customWidth="1"/>
    <col min="14" max="14" width="31.5703125" style="4" customWidth="1"/>
    <col min="15" max="15" width="9.7109375" style="83" customWidth="1"/>
    <col min="16" max="16" width="10.7109375" style="1" bestFit="1" customWidth="1"/>
    <col min="17" max="17" width="21" style="1" customWidth="1"/>
    <col min="18" max="18" width="23.85546875" style="1" customWidth="1"/>
    <col min="19" max="19" width="19.5703125" style="1" customWidth="1"/>
    <col min="20" max="16384" width="9.140625" style="1"/>
  </cols>
  <sheetData>
    <row r="1" spans="1:17">
      <c r="N1" s="126" t="s">
        <v>238</v>
      </c>
      <c r="O1" s="126"/>
    </row>
    <row r="2" spans="1:17">
      <c r="N2" s="126" t="s">
        <v>239</v>
      </c>
      <c r="O2" s="126"/>
    </row>
    <row r="3" spans="1:17">
      <c r="N3" s="126" t="s">
        <v>286</v>
      </c>
      <c r="O3" s="126"/>
    </row>
    <row r="4" spans="1:17">
      <c r="N4" s="126" t="s">
        <v>283</v>
      </c>
      <c r="O4" s="126"/>
    </row>
    <row r="5" spans="1:17">
      <c r="N5" s="5"/>
      <c r="O5" s="5"/>
    </row>
    <row r="6" spans="1:17" ht="18.75">
      <c r="A6" s="135" t="s">
        <v>284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6"/>
    </row>
    <row r="7" spans="1:17" ht="18.75">
      <c r="A7" s="135" t="s">
        <v>247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6"/>
    </row>
    <row r="8" spans="1:17" ht="18.75">
      <c r="A8" s="135" t="s">
        <v>246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6"/>
    </row>
    <row r="9" spans="1:17" ht="18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7">
      <c r="A10" s="8"/>
      <c r="B10" s="9"/>
      <c r="C10" s="10"/>
      <c r="D10" s="8"/>
      <c r="E10" s="11"/>
      <c r="F10" s="11"/>
      <c r="G10" s="11"/>
      <c r="H10" s="11"/>
      <c r="I10" s="11"/>
      <c r="J10" s="11"/>
      <c r="K10" s="11"/>
      <c r="L10" s="11"/>
      <c r="M10" s="11"/>
      <c r="O10" s="12"/>
    </row>
    <row r="11" spans="1:17" s="4" customFormat="1" ht="15" customHeight="1">
      <c r="A11" s="139" t="s">
        <v>0</v>
      </c>
      <c r="B11" s="110" t="s">
        <v>1</v>
      </c>
      <c r="C11" s="113" t="s">
        <v>12</v>
      </c>
      <c r="D11" s="116" t="s">
        <v>11</v>
      </c>
      <c r="E11" s="91" t="s">
        <v>3</v>
      </c>
      <c r="F11" s="124" t="s">
        <v>13</v>
      </c>
      <c r="G11" s="124"/>
      <c r="H11" s="124"/>
      <c r="I11" s="124"/>
      <c r="J11" s="124"/>
      <c r="K11" s="124"/>
      <c r="L11" s="124"/>
      <c r="M11" s="121" t="s">
        <v>10</v>
      </c>
      <c r="N11" s="121" t="s">
        <v>18</v>
      </c>
      <c r="O11" s="130" t="s">
        <v>14</v>
      </c>
    </row>
    <row r="12" spans="1:17" s="4" customFormat="1" ht="15.75" customHeight="1">
      <c r="A12" s="139"/>
      <c r="B12" s="111"/>
      <c r="C12" s="114"/>
      <c r="D12" s="117"/>
      <c r="E12" s="96"/>
      <c r="F12" s="125" t="s">
        <v>2</v>
      </c>
      <c r="G12" s="124" t="s">
        <v>4</v>
      </c>
      <c r="H12" s="124"/>
      <c r="I12" s="124"/>
      <c r="J12" s="124"/>
      <c r="K12" s="124"/>
      <c r="L12" s="124"/>
      <c r="M12" s="122"/>
      <c r="N12" s="122"/>
      <c r="O12" s="131"/>
    </row>
    <row r="13" spans="1:17" s="4" customFormat="1" ht="15.75" customHeight="1">
      <c r="A13" s="139"/>
      <c r="B13" s="111"/>
      <c r="C13" s="114"/>
      <c r="D13" s="117"/>
      <c r="E13" s="96"/>
      <c r="F13" s="125"/>
      <c r="G13" s="119" t="s">
        <v>5</v>
      </c>
      <c r="H13" s="120"/>
      <c r="I13" s="120"/>
      <c r="J13" s="119" t="s">
        <v>8</v>
      </c>
      <c r="K13" s="120"/>
      <c r="L13" s="91" t="s">
        <v>17</v>
      </c>
      <c r="M13" s="122"/>
      <c r="N13" s="122"/>
      <c r="O13" s="131"/>
    </row>
    <row r="14" spans="1:17" s="4" customFormat="1" ht="190.5" customHeight="1">
      <c r="A14" s="139"/>
      <c r="B14" s="112"/>
      <c r="C14" s="115"/>
      <c r="D14" s="118"/>
      <c r="E14" s="92"/>
      <c r="F14" s="125"/>
      <c r="G14" s="13" t="s">
        <v>6</v>
      </c>
      <c r="H14" s="13" t="s">
        <v>16</v>
      </c>
      <c r="I14" s="13" t="s">
        <v>15</v>
      </c>
      <c r="J14" s="13" t="s">
        <v>7</v>
      </c>
      <c r="K14" s="13" t="s">
        <v>9</v>
      </c>
      <c r="L14" s="92"/>
      <c r="M14" s="123"/>
      <c r="N14" s="123"/>
      <c r="O14" s="132"/>
    </row>
    <row r="15" spans="1:17">
      <c r="A15" s="14">
        <v>1</v>
      </c>
      <c r="B15" s="15">
        <v>2</v>
      </c>
      <c r="C15" s="14">
        <v>3</v>
      </c>
      <c r="D15" s="14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13">
        <v>13</v>
      </c>
      <c r="N15" s="13">
        <v>14</v>
      </c>
      <c r="O15" s="13">
        <v>15</v>
      </c>
    </row>
    <row r="16" spans="1:17" ht="26.25" customHeight="1">
      <c r="A16" s="14"/>
      <c r="B16" s="16" t="s">
        <v>2</v>
      </c>
      <c r="C16" s="14"/>
      <c r="D16" s="14"/>
      <c r="E16" s="17"/>
      <c r="F16" s="18">
        <f>SUM(F17:F112)-F21-F22</f>
        <v>2672550.9129999997</v>
      </c>
      <c r="G16" s="18">
        <f t="shared" ref="G16:K16" si="0">SUM(G17:G112)-G21-G22</f>
        <v>202547.283</v>
      </c>
      <c r="H16" s="18">
        <f t="shared" si="0"/>
        <v>5000</v>
      </c>
      <c r="I16" s="18">
        <f t="shared" si="0"/>
        <v>211467.55000000002</v>
      </c>
      <c r="J16" s="18">
        <f t="shared" si="0"/>
        <v>153630.4773</v>
      </c>
      <c r="K16" s="18">
        <f t="shared" si="0"/>
        <v>91213.390700000004</v>
      </c>
      <c r="L16" s="18">
        <f>SUM(L17:L112)</f>
        <v>2008692.2119999998</v>
      </c>
      <c r="M16" s="13"/>
      <c r="N16" s="13"/>
      <c r="O16" s="13"/>
      <c r="Q16" s="19"/>
    </row>
    <row r="17" spans="1:18" ht="90.75" customHeight="1">
      <c r="A17" s="20">
        <v>1</v>
      </c>
      <c r="B17" s="21" t="s">
        <v>19</v>
      </c>
      <c r="C17" s="20" t="s">
        <v>26</v>
      </c>
      <c r="D17" s="109" t="s">
        <v>163</v>
      </c>
      <c r="E17" s="22">
        <v>9227.9259999999995</v>
      </c>
      <c r="F17" s="22">
        <f>SUM(G17:L17)</f>
        <v>9059.4860000000008</v>
      </c>
      <c r="G17" s="22">
        <v>8153.5370000000003</v>
      </c>
      <c r="H17" s="23"/>
      <c r="I17" s="24"/>
      <c r="J17" s="24"/>
      <c r="K17" s="22">
        <v>905.94899999999996</v>
      </c>
      <c r="L17" s="24"/>
      <c r="M17" s="25" t="s">
        <v>27</v>
      </c>
      <c r="N17" s="138" t="s">
        <v>77</v>
      </c>
      <c r="O17" s="26" t="s">
        <v>251</v>
      </c>
      <c r="P17" s="27"/>
      <c r="Q17" s="19"/>
    </row>
    <row r="18" spans="1:18" ht="69" customHeight="1">
      <c r="A18" s="20">
        <v>2</v>
      </c>
      <c r="B18" s="21" t="s">
        <v>20</v>
      </c>
      <c r="C18" s="20" t="s">
        <v>26</v>
      </c>
      <c r="D18" s="109"/>
      <c r="E18" s="22">
        <v>12093.043</v>
      </c>
      <c r="F18" s="22">
        <f t="shared" ref="F18:F19" si="1">SUM(G18:L18)</f>
        <v>11897.7</v>
      </c>
      <c r="G18" s="22">
        <v>10707.93</v>
      </c>
      <c r="H18" s="23"/>
      <c r="I18" s="24"/>
      <c r="J18" s="24"/>
      <c r="K18" s="22">
        <v>1189.77</v>
      </c>
      <c r="L18" s="24"/>
      <c r="M18" s="25" t="s">
        <v>28</v>
      </c>
      <c r="N18" s="138"/>
      <c r="O18" s="26" t="s">
        <v>251</v>
      </c>
      <c r="P18" s="27"/>
      <c r="Q18" s="19"/>
    </row>
    <row r="19" spans="1:18" ht="83.25" customHeight="1">
      <c r="A19" s="20">
        <v>3</v>
      </c>
      <c r="B19" s="21" t="s">
        <v>21</v>
      </c>
      <c r="C19" s="20" t="s">
        <v>26</v>
      </c>
      <c r="D19" s="109"/>
      <c r="E19" s="22">
        <v>13164.736999999999</v>
      </c>
      <c r="F19" s="22">
        <f t="shared" si="1"/>
        <v>12967.473</v>
      </c>
      <c r="G19" s="22">
        <v>11670.726000000001</v>
      </c>
      <c r="H19" s="23"/>
      <c r="I19" s="24"/>
      <c r="J19" s="24"/>
      <c r="K19" s="22">
        <v>1296.7470000000001</v>
      </c>
      <c r="L19" s="24"/>
      <c r="M19" s="25" t="s">
        <v>29</v>
      </c>
      <c r="N19" s="138"/>
      <c r="O19" s="26" t="s">
        <v>251</v>
      </c>
      <c r="P19" s="27"/>
      <c r="Q19" s="19"/>
    </row>
    <row r="20" spans="1:18" ht="123.75" customHeight="1">
      <c r="A20" s="20">
        <v>4</v>
      </c>
      <c r="B20" s="21" t="s">
        <v>39</v>
      </c>
      <c r="C20" s="136" t="s">
        <v>25</v>
      </c>
      <c r="D20" s="109" t="s">
        <v>256</v>
      </c>
      <c r="E20" s="22">
        <v>61688.86</v>
      </c>
      <c r="F20" s="23">
        <f>SUM(G20:L20)</f>
        <v>48933.438999999998</v>
      </c>
      <c r="G20" s="22">
        <f>G21+G22</f>
        <v>44040.053999999996</v>
      </c>
      <c r="H20" s="23"/>
      <c r="I20" s="24"/>
      <c r="J20" s="24"/>
      <c r="K20" s="22">
        <f>K21+K22</f>
        <v>4893.3850000000002</v>
      </c>
      <c r="L20" s="24"/>
      <c r="M20" s="28" t="s">
        <v>201</v>
      </c>
      <c r="N20" s="125" t="s">
        <v>101</v>
      </c>
      <c r="O20" s="88" t="s">
        <v>104</v>
      </c>
      <c r="P20" s="27"/>
      <c r="Q20" s="19"/>
    </row>
    <row r="21" spans="1:18" ht="31.5">
      <c r="A21" s="20"/>
      <c r="B21" s="21" t="s">
        <v>31</v>
      </c>
      <c r="C21" s="136"/>
      <c r="D21" s="109"/>
      <c r="E21" s="23"/>
      <c r="F21" s="23">
        <f>SUM(G21:L21)</f>
        <v>20397.787999999997</v>
      </c>
      <c r="G21" s="24">
        <v>18358.008999999998</v>
      </c>
      <c r="H21" s="23"/>
      <c r="I21" s="24"/>
      <c r="J21" s="24"/>
      <c r="K21" s="24">
        <v>2039.779</v>
      </c>
      <c r="L21" s="24"/>
      <c r="M21" s="28"/>
      <c r="N21" s="125"/>
      <c r="O21" s="89"/>
      <c r="P21" s="27"/>
      <c r="Q21" s="19"/>
      <c r="R21" s="27"/>
    </row>
    <row r="22" spans="1:18" ht="32.25" customHeight="1">
      <c r="A22" s="20"/>
      <c r="B22" s="21" t="s">
        <v>40</v>
      </c>
      <c r="C22" s="136"/>
      <c r="D22" s="109"/>
      <c r="E22" s="23"/>
      <c r="F22" s="23">
        <f>SUM(G22:L22)</f>
        <v>28535.650999999998</v>
      </c>
      <c r="G22" s="22">
        <v>25682.044999999998</v>
      </c>
      <c r="H22" s="23"/>
      <c r="I22" s="23"/>
      <c r="J22" s="23"/>
      <c r="K22" s="22">
        <v>2853.6060000000002</v>
      </c>
      <c r="L22" s="23" t="s">
        <v>32</v>
      </c>
      <c r="M22" s="17"/>
      <c r="N22" s="125"/>
      <c r="O22" s="90"/>
      <c r="P22" s="27"/>
      <c r="Q22" s="19"/>
    </row>
    <row r="23" spans="1:18" ht="234" customHeight="1">
      <c r="A23" s="20">
        <v>5</v>
      </c>
      <c r="B23" s="21" t="s">
        <v>22</v>
      </c>
      <c r="C23" s="20">
        <v>2019</v>
      </c>
      <c r="D23" s="109" t="s">
        <v>35</v>
      </c>
      <c r="E23" s="22">
        <v>33795.559000000001</v>
      </c>
      <c r="F23" s="22">
        <f>SUM(G23:L23)</f>
        <v>33233.784</v>
      </c>
      <c r="G23" s="29"/>
      <c r="H23" s="23"/>
      <c r="I23" s="24"/>
      <c r="J23" s="24"/>
      <c r="K23" s="23"/>
      <c r="L23" s="24">
        <v>33233.784</v>
      </c>
      <c r="M23" s="30" t="s">
        <v>200</v>
      </c>
      <c r="N23" s="31" t="s">
        <v>102</v>
      </c>
      <c r="O23" s="26"/>
      <c r="P23" s="27"/>
      <c r="Q23" s="19"/>
    </row>
    <row r="24" spans="1:18" ht="198.75" customHeight="1">
      <c r="A24" s="20">
        <v>6</v>
      </c>
      <c r="B24" s="15" t="s">
        <v>23</v>
      </c>
      <c r="C24" s="20" t="s">
        <v>26</v>
      </c>
      <c r="D24" s="109"/>
      <c r="E24" s="29">
        <v>94895.804000000004</v>
      </c>
      <c r="F24" s="22">
        <f t="shared" ref="F24:F27" si="2">SUM(G24:L24)</f>
        <v>43343.567999999999</v>
      </c>
      <c r="G24" s="29"/>
      <c r="H24" s="23"/>
      <c r="I24" s="24"/>
      <c r="J24" s="24"/>
      <c r="K24" s="29"/>
      <c r="L24" s="24">
        <v>43343.567999999999</v>
      </c>
      <c r="M24" s="30" t="s">
        <v>199</v>
      </c>
      <c r="N24" s="31" t="s">
        <v>103</v>
      </c>
      <c r="O24" s="26"/>
      <c r="P24" s="27"/>
      <c r="Q24" s="19"/>
    </row>
    <row r="25" spans="1:18" ht="108.75" customHeight="1">
      <c r="A25" s="20">
        <v>7</v>
      </c>
      <c r="B25" s="32" t="s">
        <v>24</v>
      </c>
      <c r="C25" s="33" t="s">
        <v>26</v>
      </c>
      <c r="D25" s="26" t="s">
        <v>36</v>
      </c>
      <c r="E25" s="24">
        <v>8973.1129999999994</v>
      </c>
      <c r="F25" s="22">
        <f t="shared" si="2"/>
        <v>8923.0460000000003</v>
      </c>
      <c r="G25" s="24">
        <v>8030.741</v>
      </c>
      <c r="H25" s="23"/>
      <c r="I25" s="24"/>
      <c r="J25" s="24"/>
      <c r="K25" s="24">
        <v>892.30499999999995</v>
      </c>
      <c r="L25" s="24"/>
      <c r="M25" s="34" t="s">
        <v>198</v>
      </c>
      <c r="N25" s="31" t="s">
        <v>30</v>
      </c>
      <c r="O25" s="26" t="s">
        <v>251</v>
      </c>
      <c r="P25" s="27"/>
      <c r="Q25" s="19"/>
    </row>
    <row r="26" spans="1:18" ht="126" customHeight="1">
      <c r="A26" s="14">
        <v>8</v>
      </c>
      <c r="B26" s="35" t="s">
        <v>38</v>
      </c>
      <c r="C26" s="14" t="s">
        <v>33</v>
      </c>
      <c r="D26" s="36" t="s">
        <v>37</v>
      </c>
      <c r="E26" s="24">
        <v>12174.419</v>
      </c>
      <c r="F26" s="22">
        <f t="shared" si="2"/>
        <v>11955.008000000002</v>
      </c>
      <c r="G26" s="29">
        <v>8859.0480000000007</v>
      </c>
      <c r="H26" s="23"/>
      <c r="I26" s="23"/>
      <c r="J26" s="23"/>
      <c r="K26" s="23">
        <v>3095.96</v>
      </c>
      <c r="L26" s="24"/>
      <c r="M26" s="13" t="s">
        <v>197</v>
      </c>
      <c r="N26" s="37" t="s">
        <v>34</v>
      </c>
      <c r="O26" s="26" t="s">
        <v>104</v>
      </c>
      <c r="P26" s="27"/>
      <c r="Q26" s="19"/>
    </row>
    <row r="27" spans="1:18" ht="192" customHeight="1">
      <c r="A27" s="14">
        <v>9</v>
      </c>
      <c r="B27" s="35" t="s">
        <v>95</v>
      </c>
      <c r="C27" s="14">
        <v>2018</v>
      </c>
      <c r="D27" s="36" t="s">
        <v>164</v>
      </c>
      <c r="E27" s="29">
        <v>6921.5829999999996</v>
      </c>
      <c r="F27" s="22">
        <f t="shared" si="2"/>
        <v>6754.8440000000001</v>
      </c>
      <c r="G27" s="29"/>
      <c r="H27" s="23"/>
      <c r="I27" s="23"/>
      <c r="J27" s="23"/>
      <c r="K27" s="29"/>
      <c r="L27" s="24">
        <v>6754.8440000000001</v>
      </c>
      <c r="M27" s="38" t="s">
        <v>96</v>
      </c>
      <c r="N27" s="37" t="s">
        <v>97</v>
      </c>
      <c r="O27" s="26"/>
      <c r="P27" s="27"/>
      <c r="Q27" s="19"/>
    </row>
    <row r="28" spans="1:18" ht="108.75" customHeight="1">
      <c r="A28" s="14">
        <f>A27+1</f>
        <v>10</v>
      </c>
      <c r="B28" s="15" t="s">
        <v>41</v>
      </c>
      <c r="C28" s="14" t="s">
        <v>33</v>
      </c>
      <c r="D28" s="36" t="s">
        <v>47</v>
      </c>
      <c r="E28" s="24">
        <v>8940.02</v>
      </c>
      <c r="F28" s="22">
        <f>SUM(G28:L28)</f>
        <v>6449.7730000000001</v>
      </c>
      <c r="G28" s="24"/>
      <c r="H28" s="24"/>
      <c r="I28" s="24">
        <v>6449.7730000000001</v>
      </c>
      <c r="J28" s="24"/>
      <c r="K28" s="24"/>
      <c r="L28" s="24"/>
      <c r="M28" s="39" t="s">
        <v>196</v>
      </c>
      <c r="N28" s="13" t="s">
        <v>49</v>
      </c>
      <c r="O28" s="13" t="s">
        <v>108</v>
      </c>
      <c r="P28" s="27"/>
      <c r="Q28" s="19"/>
    </row>
    <row r="29" spans="1:18" ht="130.5" customHeight="1">
      <c r="A29" s="14">
        <f>A28+1</f>
        <v>11</v>
      </c>
      <c r="B29" s="15" t="s">
        <v>42</v>
      </c>
      <c r="C29" s="14" t="s">
        <v>33</v>
      </c>
      <c r="D29" s="109" t="s">
        <v>35</v>
      </c>
      <c r="E29" s="24">
        <v>35797.843000000001</v>
      </c>
      <c r="F29" s="22">
        <f>SUM(G29:L29)</f>
        <v>25360.829000000002</v>
      </c>
      <c r="G29" s="24"/>
      <c r="H29" s="24"/>
      <c r="I29" s="24">
        <v>19360.829000000002</v>
      </c>
      <c r="J29" s="24"/>
      <c r="K29" s="24">
        <v>6000</v>
      </c>
      <c r="L29" s="24"/>
      <c r="M29" s="39" t="s">
        <v>195</v>
      </c>
      <c r="N29" s="91" t="s">
        <v>51</v>
      </c>
      <c r="O29" s="13" t="s">
        <v>108</v>
      </c>
      <c r="P29" s="27"/>
      <c r="Q29" s="19"/>
    </row>
    <row r="30" spans="1:18" ht="113.25" customHeight="1">
      <c r="A30" s="14">
        <f t="shared" ref="A30:A91" si="3">A29+1</f>
        <v>12</v>
      </c>
      <c r="B30" s="15" t="s">
        <v>43</v>
      </c>
      <c r="C30" s="14" t="s">
        <v>33</v>
      </c>
      <c r="D30" s="109"/>
      <c r="E30" s="24">
        <v>24980.645</v>
      </c>
      <c r="F30" s="22">
        <f>SUM(G30:L30)</f>
        <v>17709.023999999998</v>
      </c>
      <c r="G30" s="24"/>
      <c r="H30" s="24"/>
      <c r="I30" s="24">
        <v>11709.023999999999</v>
      </c>
      <c r="J30" s="24"/>
      <c r="K30" s="24">
        <v>6000</v>
      </c>
      <c r="L30" s="24"/>
      <c r="M30" s="39" t="s">
        <v>194</v>
      </c>
      <c r="N30" s="92"/>
      <c r="O30" s="13" t="s">
        <v>108</v>
      </c>
      <c r="P30" s="27"/>
      <c r="Q30" s="19"/>
    </row>
    <row r="31" spans="1:18" ht="96" customHeight="1">
      <c r="A31" s="14">
        <f t="shared" si="3"/>
        <v>13</v>
      </c>
      <c r="B31" s="15" t="s">
        <v>44</v>
      </c>
      <c r="C31" s="14">
        <v>2019</v>
      </c>
      <c r="D31" s="109"/>
      <c r="E31" s="24">
        <v>24216.973000000002</v>
      </c>
      <c r="F31" s="22">
        <f>SUM(G31:L31)</f>
        <v>24216.973000000002</v>
      </c>
      <c r="G31" s="24"/>
      <c r="H31" s="24"/>
      <c r="I31" s="24">
        <v>24216.973000000002</v>
      </c>
      <c r="J31" s="24"/>
      <c r="K31" s="24"/>
      <c r="L31" s="24"/>
      <c r="M31" s="39" t="s">
        <v>193</v>
      </c>
      <c r="N31" s="13" t="s">
        <v>51</v>
      </c>
      <c r="O31" s="13" t="s">
        <v>108</v>
      </c>
      <c r="P31" s="27"/>
      <c r="Q31" s="19"/>
    </row>
    <row r="32" spans="1:18" ht="95.25" customHeight="1">
      <c r="A32" s="14">
        <f t="shared" si="3"/>
        <v>14</v>
      </c>
      <c r="B32" s="15" t="s">
        <v>45</v>
      </c>
      <c r="C32" s="14">
        <v>2019</v>
      </c>
      <c r="D32" s="109"/>
      <c r="E32" s="24">
        <v>22181.082999999999</v>
      </c>
      <c r="F32" s="22">
        <f t="shared" ref="F32:F56" si="4">SUM(G32:L32)</f>
        <v>22181.082999999999</v>
      </c>
      <c r="G32" s="24"/>
      <c r="H32" s="24"/>
      <c r="I32" s="24">
        <v>22181.082999999999</v>
      </c>
      <c r="J32" s="24"/>
      <c r="K32" s="24"/>
      <c r="L32" s="24"/>
      <c r="M32" s="39" t="s">
        <v>192</v>
      </c>
      <c r="N32" s="13" t="s">
        <v>51</v>
      </c>
      <c r="O32" s="13" t="s">
        <v>108</v>
      </c>
      <c r="P32" s="27"/>
      <c r="Q32" s="19"/>
    </row>
    <row r="33" spans="1:17" ht="64.5" customHeight="1">
      <c r="A33" s="14">
        <f t="shared" si="3"/>
        <v>15</v>
      </c>
      <c r="B33" s="15" t="s">
        <v>46</v>
      </c>
      <c r="C33" s="40">
        <v>2019</v>
      </c>
      <c r="D33" s="109" t="s">
        <v>164</v>
      </c>
      <c r="E33" s="24">
        <v>17569.844000000001</v>
      </c>
      <c r="F33" s="22">
        <f t="shared" si="4"/>
        <v>17569.844000000001</v>
      </c>
      <c r="G33" s="24"/>
      <c r="H33" s="24"/>
      <c r="I33" s="24">
        <v>17569.844000000001</v>
      </c>
      <c r="J33" s="24"/>
      <c r="K33" s="24"/>
      <c r="L33" s="24"/>
      <c r="M33" s="39" t="s">
        <v>191</v>
      </c>
      <c r="N33" s="125" t="s">
        <v>52</v>
      </c>
      <c r="O33" s="13" t="s">
        <v>108</v>
      </c>
      <c r="P33" s="27"/>
      <c r="Q33" s="19"/>
    </row>
    <row r="34" spans="1:17" ht="64.5" customHeight="1">
      <c r="A34" s="14">
        <f t="shared" si="3"/>
        <v>16</v>
      </c>
      <c r="B34" s="15" t="s">
        <v>105</v>
      </c>
      <c r="C34" s="40">
        <v>2019</v>
      </c>
      <c r="D34" s="109"/>
      <c r="E34" s="24">
        <v>10564.763999999999</v>
      </c>
      <c r="F34" s="22">
        <f t="shared" si="4"/>
        <v>10564.763999999999</v>
      </c>
      <c r="G34" s="24"/>
      <c r="H34" s="24"/>
      <c r="I34" s="24">
        <v>10564.763999999999</v>
      </c>
      <c r="J34" s="24"/>
      <c r="K34" s="24"/>
      <c r="L34" s="24"/>
      <c r="M34" s="39" t="s">
        <v>190</v>
      </c>
      <c r="N34" s="125"/>
      <c r="O34" s="13" t="s">
        <v>108</v>
      </c>
      <c r="P34" s="27"/>
      <c r="Q34" s="19"/>
    </row>
    <row r="35" spans="1:17" ht="64.5" customHeight="1">
      <c r="A35" s="14">
        <f t="shared" si="3"/>
        <v>17</v>
      </c>
      <c r="B35" s="15" t="s">
        <v>106</v>
      </c>
      <c r="C35" s="40">
        <v>2019</v>
      </c>
      <c r="D35" s="109"/>
      <c r="E35" s="24">
        <v>13691.221</v>
      </c>
      <c r="F35" s="22">
        <f t="shared" si="4"/>
        <v>13691.221</v>
      </c>
      <c r="G35" s="24"/>
      <c r="H35" s="24"/>
      <c r="I35" s="24">
        <v>13691.221</v>
      </c>
      <c r="J35" s="24"/>
      <c r="K35" s="24"/>
      <c r="L35" s="24"/>
      <c r="M35" s="39" t="s">
        <v>189</v>
      </c>
      <c r="N35" s="125"/>
      <c r="O35" s="13" t="s">
        <v>108</v>
      </c>
      <c r="P35" s="27"/>
      <c r="Q35" s="19"/>
    </row>
    <row r="36" spans="1:17" ht="69" customHeight="1">
      <c r="A36" s="14">
        <f t="shared" si="3"/>
        <v>18</v>
      </c>
      <c r="B36" s="15" t="s">
        <v>109</v>
      </c>
      <c r="C36" s="40">
        <v>2019</v>
      </c>
      <c r="D36" s="109"/>
      <c r="E36" s="24">
        <v>3971.9259999999999</v>
      </c>
      <c r="F36" s="22">
        <f t="shared" si="4"/>
        <v>3971.9259999999999</v>
      </c>
      <c r="G36" s="24"/>
      <c r="H36" s="24"/>
      <c r="I36" s="24">
        <v>3971.9259999999999</v>
      </c>
      <c r="J36" s="24"/>
      <c r="K36" s="24"/>
      <c r="L36" s="24"/>
      <c r="M36" s="39" t="s">
        <v>188</v>
      </c>
      <c r="N36" s="125"/>
      <c r="O36" s="13" t="s">
        <v>108</v>
      </c>
      <c r="P36" s="27"/>
      <c r="Q36" s="19"/>
    </row>
    <row r="37" spans="1:17" ht="64.5" customHeight="1">
      <c r="A37" s="14">
        <f t="shared" si="3"/>
        <v>19</v>
      </c>
      <c r="B37" s="15" t="s">
        <v>110</v>
      </c>
      <c r="C37" s="40">
        <v>2019</v>
      </c>
      <c r="D37" s="109"/>
      <c r="E37" s="24">
        <v>13477.154</v>
      </c>
      <c r="F37" s="22">
        <f t="shared" si="4"/>
        <v>13477.154</v>
      </c>
      <c r="G37" s="24"/>
      <c r="H37" s="24"/>
      <c r="I37" s="24">
        <v>13477.154</v>
      </c>
      <c r="J37" s="24"/>
      <c r="K37" s="24"/>
      <c r="L37" s="24"/>
      <c r="M37" s="39" t="s">
        <v>187</v>
      </c>
      <c r="N37" s="125"/>
      <c r="O37" s="13" t="s">
        <v>108</v>
      </c>
      <c r="P37" s="27"/>
      <c r="Q37" s="19"/>
    </row>
    <row r="38" spans="1:17" ht="67.5" customHeight="1">
      <c r="A38" s="14">
        <f t="shared" si="3"/>
        <v>20</v>
      </c>
      <c r="B38" s="15" t="s">
        <v>107</v>
      </c>
      <c r="C38" s="40">
        <v>2019</v>
      </c>
      <c r="D38" s="109"/>
      <c r="E38" s="24">
        <v>10538.617</v>
      </c>
      <c r="F38" s="22">
        <f t="shared" si="4"/>
        <v>10538.617</v>
      </c>
      <c r="G38" s="24"/>
      <c r="H38" s="24"/>
      <c r="I38" s="24">
        <v>10538.617</v>
      </c>
      <c r="J38" s="24"/>
      <c r="K38" s="24"/>
      <c r="L38" s="24"/>
      <c r="M38" s="39" t="s">
        <v>186</v>
      </c>
      <c r="N38" s="125"/>
      <c r="O38" s="13" t="s">
        <v>108</v>
      </c>
      <c r="P38" s="27"/>
      <c r="Q38" s="19"/>
    </row>
    <row r="39" spans="1:17" ht="174.75" customHeight="1">
      <c r="A39" s="14">
        <f t="shared" si="3"/>
        <v>21</v>
      </c>
      <c r="B39" s="41" t="s">
        <v>48</v>
      </c>
      <c r="C39" s="40">
        <v>2019</v>
      </c>
      <c r="D39" s="42" t="s">
        <v>256</v>
      </c>
      <c r="E39" s="23">
        <v>57736.341999999997</v>
      </c>
      <c r="F39" s="22">
        <f t="shared" si="4"/>
        <v>57736.341999999997</v>
      </c>
      <c r="G39" s="24"/>
      <c r="H39" s="23"/>
      <c r="I39" s="23">
        <v>57736.341999999997</v>
      </c>
      <c r="J39" s="23"/>
      <c r="K39" s="23"/>
      <c r="L39" s="23"/>
      <c r="M39" s="39" t="s">
        <v>185</v>
      </c>
      <c r="N39" s="13" t="s">
        <v>50</v>
      </c>
      <c r="O39" s="13" t="s">
        <v>108</v>
      </c>
      <c r="P39" s="27"/>
      <c r="Q39" s="19"/>
    </row>
    <row r="40" spans="1:17" ht="85.5" customHeight="1">
      <c r="A40" s="14">
        <f t="shared" si="3"/>
        <v>22</v>
      </c>
      <c r="B40" s="41" t="s">
        <v>53</v>
      </c>
      <c r="C40" s="14" t="s">
        <v>25</v>
      </c>
      <c r="D40" s="93" t="s">
        <v>54</v>
      </c>
      <c r="E40" s="43">
        <v>19685.003000000001</v>
      </c>
      <c r="F40" s="22">
        <f t="shared" si="4"/>
        <v>4920.9979999999987</v>
      </c>
      <c r="G40" s="24"/>
      <c r="H40" s="23"/>
      <c r="I40" s="23"/>
      <c r="J40" s="23">
        <f>17716.5-7531.95-5321.43</f>
        <v>4863.119999999999</v>
      </c>
      <c r="K40" s="23">
        <f>1968.503-1910.625</f>
        <v>57.877999999999929</v>
      </c>
      <c r="L40" s="23"/>
      <c r="M40" s="13" t="s">
        <v>86</v>
      </c>
      <c r="N40" s="91" t="s">
        <v>76</v>
      </c>
      <c r="O40" s="26" t="s">
        <v>111</v>
      </c>
      <c r="P40" s="27"/>
      <c r="Q40" s="19"/>
    </row>
    <row r="41" spans="1:17" ht="96" customHeight="1">
      <c r="A41" s="14">
        <f t="shared" si="3"/>
        <v>23</v>
      </c>
      <c r="B41" s="41" t="s">
        <v>55</v>
      </c>
      <c r="C41" s="14" t="s">
        <v>33</v>
      </c>
      <c r="D41" s="94"/>
      <c r="E41" s="23">
        <v>10005.731</v>
      </c>
      <c r="F41" s="22">
        <f t="shared" si="4"/>
        <v>5139.491</v>
      </c>
      <c r="G41" s="24"/>
      <c r="H41" s="23"/>
      <c r="I41" s="23"/>
      <c r="J41" s="23">
        <f>E41*0.9-3955.24</f>
        <v>5049.9179000000004</v>
      </c>
      <c r="K41" s="23">
        <f>E41*0.1-911</f>
        <v>89.573100000000068</v>
      </c>
      <c r="L41" s="23"/>
      <c r="M41" s="13" t="s">
        <v>202</v>
      </c>
      <c r="N41" s="92"/>
      <c r="O41" s="26" t="s">
        <v>111</v>
      </c>
      <c r="P41" s="27"/>
      <c r="Q41" s="19"/>
    </row>
    <row r="42" spans="1:17" ht="96.75" customHeight="1">
      <c r="A42" s="14">
        <f t="shared" si="3"/>
        <v>24</v>
      </c>
      <c r="B42" s="41" t="s">
        <v>71</v>
      </c>
      <c r="C42" s="14" t="s">
        <v>25</v>
      </c>
      <c r="D42" s="94"/>
      <c r="E42" s="23">
        <v>19382.317999999999</v>
      </c>
      <c r="F42" s="22">
        <f t="shared" si="4"/>
        <v>9407.8099999999977</v>
      </c>
      <c r="G42" s="24"/>
      <c r="H42" s="23"/>
      <c r="I42" s="23"/>
      <c r="J42" s="23">
        <f>17444.1-3484.25-4552.04</f>
        <v>9407.8099999999977</v>
      </c>
      <c r="K42" s="23">
        <f>1938.262-1938.262</f>
        <v>0</v>
      </c>
      <c r="L42" s="23"/>
      <c r="M42" s="13" t="s">
        <v>184</v>
      </c>
      <c r="N42" s="30" t="s">
        <v>51</v>
      </c>
      <c r="O42" s="26" t="s">
        <v>111</v>
      </c>
      <c r="P42" s="27"/>
      <c r="Q42" s="19"/>
    </row>
    <row r="43" spans="1:17" ht="159.75" customHeight="1">
      <c r="A43" s="14">
        <f t="shared" si="3"/>
        <v>25</v>
      </c>
      <c r="B43" s="41" t="s">
        <v>56</v>
      </c>
      <c r="C43" s="40">
        <v>2019</v>
      </c>
      <c r="D43" s="94"/>
      <c r="E43" s="23">
        <v>2422.4119999999998</v>
      </c>
      <c r="F43" s="22">
        <f t="shared" si="4"/>
        <v>1318.9059999999999</v>
      </c>
      <c r="G43" s="24"/>
      <c r="H43" s="23"/>
      <c r="I43" s="23"/>
      <c r="J43" s="23"/>
      <c r="K43" s="23"/>
      <c r="L43" s="23">
        <v>1318.9059999999999</v>
      </c>
      <c r="M43" s="13" t="s">
        <v>87</v>
      </c>
      <c r="N43" s="13" t="s">
        <v>73</v>
      </c>
      <c r="O43" s="26" t="s">
        <v>111</v>
      </c>
      <c r="P43" s="27"/>
      <c r="Q43" s="19"/>
    </row>
    <row r="44" spans="1:17" ht="177.75" customHeight="1">
      <c r="A44" s="14">
        <f t="shared" si="3"/>
        <v>26</v>
      </c>
      <c r="B44" s="41" t="s">
        <v>57</v>
      </c>
      <c r="C44" s="14" t="s">
        <v>33</v>
      </c>
      <c r="D44" s="95"/>
      <c r="E44" s="23">
        <v>6864.6790000000001</v>
      </c>
      <c r="F44" s="22">
        <f t="shared" si="4"/>
        <v>5043.5540000000001</v>
      </c>
      <c r="G44" s="24"/>
      <c r="H44" s="23"/>
      <c r="I44" s="23"/>
      <c r="J44" s="23">
        <f>E44*0.9-1528.523</f>
        <v>4649.6881000000003</v>
      </c>
      <c r="K44" s="23">
        <f>E44*0.1-292.602</f>
        <v>393.86590000000012</v>
      </c>
      <c r="L44" s="23"/>
      <c r="M44" s="13" t="s">
        <v>183</v>
      </c>
      <c r="N44" s="44" t="s">
        <v>73</v>
      </c>
      <c r="O44" s="26" t="s">
        <v>111</v>
      </c>
      <c r="P44" s="27"/>
      <c r="Q44" s="19"/>
    </row>
    <row r="45" spans="1:17" ht="170.25" customHeight="1">
      <c r="A45" s="14">
        <f t="shared" si="3"/>
        <v>27</v>
      </c>
      <c r="B45" s="41" t="s">
        <v>58</v>
      </c>
      <c r="C45" s="14" t="s">
        <v>33</v>
      </c>
      <c r="D45" s="93" t="s">
        <v>81</v>
      </c>
      <c r="E45" s="23">
        <v>10845.843000000001</v>
      </c>
      <c r="F45" s="22">
        <f t="shared" si="4"/>
        <v>8873.2720000000008</v>
      </c>
      <c r="G45" s="24"/>
      <c r="H45" s="23"/>
      <c r="I45" s="23"/>
      <c r="J45" s="23">
        <f>E45*0.9-1631.072</f>
        <v>8130.1867000000002</v>
      </c>
      <c r="K45" s="23">
        <f>E45*0.1-341.499</f>
        <v>743.08530000000019</v>
      </c>
      <c r="L45" s="23"/>
      <c r="M45" s="37" t="s">
        <v>182</v>
      </c>
      <c r="N45" s="91" t="s">
        <v>73</v>
      </c>
      <c r="O45" s="26" t="s">
        <v>111</v>
      </c>
      <c r="P45" s="27"/>
      <c r="Q45" s="19"/>
    </row>
    <row r="46" spans="1:17" ht="176.25" customHeight="1">
      <c r="A46" s="14">
        <f t="shared" si="3"/>
        <v>28</v>
      </c>
      <c r="B46" s="41" t="s">
        <v>59</v>
      </c>
      <c r="C46" s="14" t="s">
        <v>33</v>
      </c>
      <c r="D46" s="94"/>
      <c r="E46" s="23">
        <v>5134.8720000000003</v>
      </c>
      <c r="F46" s="22">
        <f t="shared" si="4"/>
        <v>3795.4300000000007</v>
      </c>
      <c r="G46" s="24"/>
      <c r="H46" s="23"/>
      <c r="I46" s="23"/>
      <c r="J46" s="23">
        <f>E46*0.9-1129.346</f>
        <v>3492.0388000000007</v>
      </c>
      <c r="K46" s="23">
        <f>E46*0.1-210.096</f>
        <v>303.39120000000003</v>
      </c>
      <c r="L46" s="23"/>
      <c r="M46" s="13" t="s">
        <v>181</v>
      </c>
      <c r="N46" s="96"/>
      <c r="O46" s="26" t="s">
        <v>111</v>
      </c>
      <c r="P46" s="27"/>
      <c r="Q46" s="19"/>
    </row>
    <row r="47" spans="1:17" ht="179.25" customHeight="1">
      <c r="A47" s="14">
        <f t="shared" si="3"/>
        <v>29</v>
      </c>
      <c r="B47" s="41" t="s">
        <v>60</v>
      </c>
      <c r="C47" s="14" t="s">
        <v>33</v>
      </c>
      <c r="D47" s="94"/>
      <c r="E47" s="23">
        <v>5207.9210000000003</v>
      </c>
      <c r="F47" s="22">
        <f t="shared" si="4"/>
        <v>3823.2290000000007</v>
      </c>
      <c r="G47" s="24"/>
      <c r="H47" s="23"/>
      <c r="I47" s="23"/>
      <c r="J47" s="23">
        <f>E47*0.9-1107</f>
        <v>3580.1289000000006</v>
      </c>
      <c r="K47" s="23">
        <f>E47*0.1-277.692</f>
        <v>243.1001</v>
      </c>
      <c r="L47" s="23"/>
      <c r="M47" s="13" t="s">
        <v>180</v>
      </c>
      <c r="N47" s="96"/>
      <c r="O47" s="26" t="s">
        <v>111</v>
      </c>
      <c r="P47" s="27"/>
      <c r="Q47" s="19"/>
    </row>
    <row r="48" spans="1:17" ht="89.25" customHeight="1">
      <c r="A48" s="14">
        <f t="shared" si="3"/>
        <v>30</v>
      </c>
      <c r="B48" s="41" t="s">
        <v>62</v>
      </c>
      <c r="C48" s="14" t="s">
        <v>33</v>
      </c>
      <c r="D48" s="94"/>
      <c r="E48" s="23">
        <v>8741.3169999999991</v>
      </c>
      <c r="F48" s="22">
        <f t="shared" si="4"/>
        <v>7998.0069999999987</v>
      </c>
      <c r="G48" s="24"/>
      <c r="H48" s="23"/>
      <c r="I48" s="23"/>
      <c r="J48" s="23">
        <f>E48*0.9-668.979</f>
        <v>7198.2062999999989</v>
      </c>
      <c r="K48" s="23">
        <f>E48*0.1-74.331</f>
        <v>799.80069999999989</v>
      </c>
      <c r="L48" s="23"/>
      <c r="M48" s="13" t="s">
        <v>179</v>
      </c>
      <c r="N48" s="96"/>
      <c r="O48" s="26" t="s">
        <v>111</v>
      </c>
      <c r="P48" s="27"/>
      <c r="Q48" s="19"/>
    </row>
    <row r="49" spans="1:20" ht="88.5" customHeight="1">
      <c r="A49" s="14">
        <f t="shared" si="3"/>
        <v>31</v>
      </c>
      <c r="B49" s="41" t="s">
        <v>63</v>
      </c>
      <c r="C49" s="14" t="s">
        <v>33</v>
      </c>
      <c r="D49" s="94"/>
      <c r="E49" s="23">
        <v>9000.8160000000007</v>
      </c>
      <c r="F49" s="22">
        <f t="shared" si="4"/>
        <v>8097.8160000000016</v>
      </c>
      <c r="G49" s="24"/>
      <c r="H49" s="23"/>
      <c r="I49" s="23"/>
      <c r="J49" s="23">
        <f>E49*0.9-812.7</f>
        <v>7288.0344000000014</v>
      </c>
      <c r="K49" s="23">
        <f>E49*0.1-90.3</f>
        <v>809.78160000000014</v>
      </c>
      <c r="L49" s="23"/>
      <c r="M49" s="37" t="s">
        <v>177</v>
      </c>
      <c r="N49" s="96"/>
      <c r="O49" s="26" t="s">
        <v>111</v>
      </c>
      <c r="P49" s="27"/>
      <c r="Q49" s="19"/>
    </row>
    <row r="50" spans="1:20" ht="89.25" customHeight="1">
      <c r="A50" s="14">
        <f t="shared" si="3"/>
        <v>32</v>
      </c>
      <c r="B50" s="41" t="s">
        <v>64</v>
      </c>
      <c r="C50" s="14" t="s">
        <v>33</v>
      </c>
      <c r="D50" s="95"/>
      <c r="E50" s="23">
        <v>9314.0480000000007</v>
      </c>
      <c r="F50" s="22">
        <f t="shared" si="4"/>
        <v>8609.0780000000013</v>
      </c>
      <c r="G50" s="24"/>
      <c r="H50" s="23"/>
      <c r="I50" s="23"/>
      <c r="J50" s="23">
        <f>E50*0.9-634.473</f>
        <v>7748.1702000000005</v>
      </c>
      <c r="K50" s="23">
        <f>E50*0.1-70.497</f>
        <v>860.90780000000018</v>
      </c>
      <c r="L50" s="23"/>
      <c r="M50" s="37" t="s">
        <v>178</v>
      </c>
      <c r="N50" s="92"/>
      <c r="O50" s="26" t="s">
        <v>111</v>
      </c>
      <c r="P50" s="27"/>
      <c r="Q50" s="19"/>
    </row>
    <row r="51" spans="1:20" ht="145.5" customHeight="1">
      <c r="A51" s="14">
        <f t="shared" si="3"/>
        <v>33</v>
      </c>
      <c r="B51" s="15" t="s">
        <v>61</v>
      </c>
      <c r="C51" s="14" t="s">
        <v>33</v>
      </c>
      <c r="D51" s="42" t="s">
        <v>54</v>
      </c>
      <c r="E51" s="23">
        <v>49535.347000000002</v>
      </c>
      <c r="F51" s="22">
        <f t="shared" si="4"/>
        <v>49535.347000000002</v>
      </c>
      <c r="G51" s="24"/>
      <c r="H51" s="23"/>
      <c r="I51" s="23"/>
      <c r="J51" s="23">
        <v>11210.6</v>
      </c>
      <c r="K51" s="23">
        <v>1245.616</v>
      </c>
      <c r="L51" s="23">
        <v>37079.131000000001</v>
      </c>
      <c r="M51" s="13" t="s">
        <v>176</v>
      </c>
      <c r="N51" s="13" t="s">
        <v>34</v>
      </c>
      <c r="O51" s="26" t="s">
        <v>111</v>
      </c>
      <c r="P51" s="27"/>
      <c r="Q51" s="19"/>
    </row>
    <row r="52" spans="1:20" ht="63.75" customHeight="1">
      <c r="A52" s="14">
        <f t="shared" si="3"/>
        <v>34</v>
      </c>
      <c r="B52" s="15" t="s">
        <v>65</v>
      </c>
      <c r="C52" s="14" t="s">
        <v>33</v>
      </c>
      <c r="D52" s="109" t="s">
        <v>82</v>
      </c>
      <c r="E52" s="23">
        <v>12986.887000000001</v>
      </c>
      <c r="F52" s="22">
        <f t="shared" si="4"/>
        <v>9439.6790000000001</v>
      </c>
      <c r="G52" s="24"/>
      <c r="H52" s="23"/>
      <c r="I52" s="23"/>
      <c r="J52" s="23">
        <f>11688.198-2100-1447.208</f>
        <v>8140.99</v>
      </c>
      <c r="K52" s="23">
        <v>1298.6890000000001</v>
      </c>
      <c r="L52" s="23"/>
      <c r="M52" s="13" t="s">
        <v>175</v>
      </c>
      <c r="N52" s="133" t="s">
        <v>74</v>
      </c>
      <c r="O52" s="26" t="s">
        <v>111</v>
      </c>
      <c r="P52" s="27"/>
      <c r="Q52" s="19"/>
    </row>
    <row r="53" spans="1:20" ht="63.75" customHeight="1">
      <c r="A53" s="14">
        <f t="shared" si="3"/>
        <v>35</v>
      </c>
      <c r="B53" s="41" t="s">
        <v>66</v>
      </c>
      <c r="C53" s="14" t="s">
        <v>33</v>
      </c>
      <c r="D53" s="109"/>
      <c r="E53" s="23">
        <v>5723.4620000000004</v>
      </c>
      <c r="F53" s="22">
        <f t="shared" si="4"/>
        <v>4830.9619999999995</v>
      </c>
      <c r="G53" s="24"/>
      <c r="H53" s="23"/>
      <c r="I53" s="23"/>
      <c r="J53" s="23">
        <f>5151.116-892.5</f>
        <v>4258.616</v>
      </c>
      <c r="K53" s="23">
        <v>572.346</v>
      </c>
      <c r="L53" s="23"/>
      <c r="M53" s="13" t="s">
        <v>174</v>
      </c>
      <c r="N53" s="133"/>
      <c r="O53" s="26" t="s">
        <v>111</v>
      </c>
      <c r="P53" s="27"/>
      <c r="Q53" s="19"/>
    </row>
    <row r="54" spans="1:20" ht="77.25" customHeight="1">
      <c r="A54" s="14">
        <f t="shared" si="3"/>
        <v>36</v>
      </c>
      <c r="B54" s="41" t="s">
        <v>67</v>
      </c>
      <c r="C54" s="14" t="s">
        <v>33</v>
      </c>
      <c r="D54" s="109"/>
      <c r="E54" s="23">
        <v>3268.2779999999998</v>
      </c>
      <c r="F54" s="22">
        <f t="shared" si="4"/>
        <v>3268.2779999999998</v>
      </c>
      <c r="G54" s="24"/>
      <c r="H54" s="23"/>
      <c r="I54" s="23"/>
      <c r="J54" s="23">
        <f>2941.45</f>
        <v>2941.45</v>
      </c>
      <c r="K54" s="23">
        <v>326.82799999999997</v>
      </c>
      <c r="L54" s="23"/>
      <c r="M54" s="17" t="s">
        <v>173</v>
      </c>
      <c r="N54" s="133"/>
      <c r="O54" s="26" t="s">
        <v>111</v>
      </c>
      <c r="P54" s="27"/>
      <c r="Q54" s="19"/>
    </row>
    <row r="55" spans="1:20" ht="48" customHeight="1">
      <c r="A55" s="14">
        <f t="shared" si="3"/>
        <v>37</v>
      </c>
      <c r="B55" s="41" t="s">
        <v>68</v>
      </c>
      <c r="C55" s="14" t="s">
        <v>33</v>
      </c>
      <c r="D55" s="109"/>
      <c r="E55" s="23">
        <v>6324.9939999999997</v>
      </c>
      <c r="F55" s="22">
        <f t="shared" si="4"/>
        <v>4035.2450000000003</v>
      </c>
      <c r="G55" s="24"/>
      <c r="H55" s="23"/>
      <c r="I55" s="23"/>
      <c r="J55" s="23">
        <f>5692.5-2289.749</f>
        <v>3402.7510000000002</v>
      </c>
      <c r="K55" s="23">
        <f>632.494</f>
        <v>632.49400000000003</v>
      </c>
      <c r="L55" s="23"/>
      <c r="M55" s="17" t="s">
        <v>172</v>
      </c>
      <c r="N55" s="133"/>
      <c r="O55" s="26" t="s">
        <v>111</v>
      </c>
      <c r="P55" s="27"/>
      <c r="Q55" s="19"/>
    </row>
    <row r="56" spans="1:20" ht="83.25" customHeight="1">
      <c r="A56" s="14">
        <f t="shared" si="3"/>
        <v>38</v>
      </c>
      <c r="B56" s="41" t="s">
        <v>69</v>
      </c>
      <c r="C56" s="14" t="s">
        <v>25</v>
      </c>
      <c r="D56" s="109"/>
      <c r="E56" s="23">
        <v>487.67500000000001</v>
      </c>
      <c r="F56" s="22">
        <f t="shared" si="4"/>
        <v>487.67499999999995</v>
      </c>
      <c r="G56" s="24"/>
      <c r="H56" s="23"/>
      <c r="I56" s="23"/>
      <c r="J56" s="23">
        <f>438.9</f>
        <v>438.9</v>
      </c>
      <c r="K56" s="23">
        <f>48.775</f>
        <v>48.774999999999999</v>
      </c>
      <c r="L56" s="23"/>
      <c r="M56" s="17" t="s">
        <v>171</v>
      </c>
      <c r="N56" s="133"/>
      <c r="O56" s="26" t="s">
        <v>111</v>
      </c>
      <c r="P56" s="27"/>
      <c r="Q56" s="19"/>
    </row>
    <row r="57" spans="1:20" ht="166.5">
      <c r="A57" s="14">
        <f t="shared" si="3"/>
        <v>39</v>
      </c>
      <c r="B57" s="41" t="s">
        <v>70</v>
      </c>
      <c r="C57" s="14" t="s">
        <v>25</v>
      </c>
      <c r="D57" s="42" t="s">
        <v>54</v>
      </c>
      <c r="E57" s="23">
        <v>49726.913</v>
      </c>
      <c r="F57" s="22">
        <f>SUM(G57:L57)</f>
        <v>39926.642999999996</v>
      </c>
      <c r="G57" s="24"/>
      <c r="H57" s="23"/>
      <c r="I57" s="23"/>
      <c r="J57" s="23">
        <v>32459.387999999999</v>
      </c>
      <c r="K57" s="23">
        <v>1749.691</v>
      </c>
      <c r="L57" s="23">
        <v>5717.5640000000003</v>
      </c>
      <c r="M57" s="13" t="s">
        <v>170</v>
      </c>
      <c r="N57" s="13" t="s">
        <v>75</v>
      </c>
      <c r="O57" s="26" t="s">
        <v>111</v>
      </c>
      <c r="P57" s="27"/>
      <c r="Q57" s="19"/>
    </row>
    <row r="58" spans="1:20" ht="180" customHeight="1">
      <c r="A58" s="14">
        <f t="shared" si="3"/>
        <v>40</v>
      </c>
      <c r="B58" s="15" t="s">
        <v>72</v>
      </c>
      <c r="C58" s="14">
        <v>2019</v>
      </c>
      <c r="D58" s="42" t="s">
        <v>35</v>
      </c>
      <c r="E58" s="23">
        <f>F58</f>
        <v>64395.892999999996</v>
      </c>
      <c r="F58" s="22">
        <f>SUM(G58:L58)</f>
        <v>64395.892999999996</v>
      </c>
      <c r="G58" s="24"/>
      <c r="H58" s="23"/>
      <c r="I58" s="23"/>
      <c r="J58" s="23"/>
      <c r="K58" s="23"/>
      <c r="L58" s="23">
        <v>64395.892999999996</v>
      </c>
      <c r="M58" s="37" t="s">
        <v>203</v>
      </c>
      <c r="N58" s="13" t="s">
        <v>51</v>
      </c>
      <c r="O58" s="26" t="s">
        <v>111</v>
      </c>
      <c r="P58" s="27"/>
      <c r="Q58" s="19"/>
    </row>
    <row r="59" spans="1:20" ht="373.5" customHeight="1">
      <c r="A59" s="14">
        <f>A58+1</f>
        <v>41</v>
      </c>
      <c r="B59" s="41" t="s">
        <v>79</v>
      </c>
      <c r="C59" s="14" t="s">
        <v>33</v>
      </c>
      <c r="D59" s="42" t="s">
        <v>80</v>
      </c>
      <c r="E59" s="23">
        <v>88952.455000000002</v>
      </c>
      <c r="F59" s="22">
        <f>SUM(G59:L59)</f>
        <v>60968.923999999999</v>
      </c>
      <c r="G59" s="24"/>
      <c r="H59" s="23">
        <v>5000</v>
      </c>
      <c r="I59" s="23"/>
      <c r="J59" s="23"/>
      <c r="K59" s="23">
        <v>9600</v>
      </c>
      <c r="L59" s="23">
        <v>46368.923999999999</v>
      </c>
      <c r="M59" s="45" t="s">
        <v>88</v>
      </c>
      <c r="N59" s="13" t="s">
        <v>78</v>
      </c>
      <c r="O59" s="26" t="s">
        <v>93</v>
      </c>
      <c r="P59" s="27"/>
      <c r="Q59" s="19"/>
      <c r="S59" s="1" t="s">
        <v>94</v>
      </c>
      <c r="T59" s="1">
        <v>49968.923999999999</v>
      </c>
    </row>
    <row r="60" spans="1:20" ht="53.25" customHeight="1">
      <c r="A60" s="14">
        <f t="shared" si="3"/>
        <v>42</v>
      </c>
      <c r="B60" s="15" t="s">
        <v>83</v>
      </c>
      <c r="C60" s="14">
        <v>2019</v>
      </c>
      <c r="D60" s="93" t="s">
        <v>260</v>
      </c>
      <c r="E60" s="24">
        <v>2500</v>
      </c>
      <c r="F60" s="22">
        <f>SUM(G60:L60)</f>
        <v>2500</v>
      </c>
      <c r="G60" s="24"/>
      <c r="H60" s="23"/>
      <c r="I60" s="23"/>
      <c r="J60" s="23"/>
      <c r="K60" s="23"/>
      <c r="L60" s="23">
        <v>2500</v>
      </c>
      <c r="M60" s="17" t="s">
        <v>91</v>
      </c>
      <c r="N60" s="91" t="s">
        <v>85</v>
      </c>
      <c r="O60" s="137" t="s">
        <v>92</v>
      </c>
      <c r="P60" s="27"/>
      <c r="Q60" s="19"/>
    </row>
    <row r="61" spans="1:20" ht="57" customHeight="1">
      <c r="A61" s="14">
        <f t="shared" si="3"/>
        <v>43</v>
      </c>
      <c r="B61" s="15" t="s">
        <v>232</v>
      </c>
      <c r="C61" s="14">
        <v>2019</v>
      </c>
      <c r="D61" s="94"/>
      <c r="E61" s="24">
        <v>4000</v>
      </c>
      <c r="F61" s="22">
        <f t="shared" ref="F61:F65" si="5">SUM(G61:L61)</f>
        <v>4000</v>
      </c>
      <c r="G61" s="24"/>
      <c r="H61" s="23"/>
      <c r="I61" s="23"/>
      <c r="J61" s="23"/>
      <c r="K61" s="23"/>
      <c r="L61" s="23">
        <v>4000</v>
      </c>
      <c r="M61" s="17" t="s">
        <v>91</v>
      </c>
      <c r="N61" s="96"/>
      <c r="O61" s="137"/>
      <c r="P61" s="27"/>
      <c r="Q61" s="19"/>
    </row>
    <row r="62" spans="1:20" ht="75.75" customHeight="1">
      <c r="A62" s="14">
        <f t="shared" si="3"/>
        <v>44</v>
      </c>
      <c r="B62" s="15" t="s">
        <v>231</v>
      </c>
      <c r="C62" s="14">
        <v>2019</v>
      </c>
      <c r="D62" s="95"/>
      <c r="E62" s="24">
        <v>5000</v>
      </c>
      <c r="F62" s="22">
        <f t="shared" si="5"/>
        <v>5000</v>
      </c>
      <c r="G62" s="24"/>
      <c r="H62" s="23"/>
      <c r="I62" s="23"/>
      <c r="J62" s="23"/>
      <c r="K62" s="23"/>
      <c r="L62" s="23">
        <v>5000</v>
      </c>
      <c r="M62" s="17" t="s">
        <v>91</v>
      </c>
      <c r="N62" s="92"/>
      <c r="O62" s="137"/>
      <c r="P62" s="27"/>
      <c r="Q62" s="19"/>
    </row>
    <row r="63" spans="1:20" ht="113.25" customHeight="1">
      <c r="A63" s="14">
        <f t="shared" si="3"/>
        <v>45</v>
      </c>
      <c r="B63" s="15" t="s">
        <v>233</v>
      </c>
      <c r="C63" s="14">
        <v>2019</v>
      </c>
      <c r="D63" s="109" t="s">
        <v>164</v>
      </c>
      <c r="E63" s="24">
        <v>24731.3</v>
      </c>
      <c r="F63" s="22">
        <f t="shared" si="5"/>
        <v>24731.3</v>
      </c>
      <c r="G63" s="23"/>
      <c r="H63" s="23"/>
      <c r="I63" s="23"/>
      <c r="J63" s="23"/>
      <c r="K63" s="23"/>
      <c r="L63" s="23">
        <v>24731.3</v>
      </c>
      <c r="M63" s="13" t="s">
        <v>90</v>
      </c>
      <c r="N63" s="125" t="s">
        <v>74</v>
      </c>
      <c r="O63" s="137"/>
      <c r="P63" s="27"/>
      <c r="Q63" s="19"/>
    </row>
    <row r="64" spans="1:20" ht="69" customHeight="1">
      <c r="A64" s="14">
        <f t="shared" si="3"/>
        <v>46</v>
      </c>
      <c r="B64" s="15" t="s">
        <v>84</v>
      </c>
      <c r="C64" s="14">
        <v>2019</v>
      </c>
      <c r="D64" s="109"/>
      <c r="E64" s="24">
        <v>5737.4880000000003</v>
      </c>
      <c r="F64" s="22">
        <f t="shared" si="5"/>
        <v>5737.4880000000003</v>
      </c>
      <c r="G64" s="23"/>
      <c r="H64" s="23"/>
      <c r="I64" s="23"/>
      <c r="J64" s="23"/>
      <c r="K64" s="23"/>
      <c r="L64" s="23">
        <v>5737.4880000000003</v>
      </c>
      <c r="M64" s="17" t="s">
        <v>89</v>
      </c>
      <c r="N64" s="125"/>
      <c r="O64" s="137"/>
      <c r="P64" s="27"/>
      <c r="Q64" s="19"/>
    </row>
    <row r="65" spans="1:17" ht="71.25" customHeight="1">
      <c r="A65" s="14">
        <f t="shared" si="3"/>
        <v>47</v>
      </c>
      <c r="B65" s="35" t="s">
        <v>235</v>
      </c>
      <c r="C65" s="14">
        <v>2019</v>
      </c>
      <c r="D65" s="109" t="s">
        <v>164</v>
      </c>
      <c r="E65" s="23">
        <v>75000</v>
      </c>
      <c r="F65" s="22">
        <f t="shared" si="5"/>
        <v>25000</v>
      </c>
      <c r="G65" s="23"/>
      <c r="H65" s="23"/>
      <c r="I65" s="23"/>
      <c r="J65" s="23">
        <v>25000</v>
      </c>
      <c r="K65" s="23"/>
      <c r="L65" s="23"/>
      <c r="M65" s="17"/>
      <c r="N65" s="91" t="s">
        <v>234</v>
      </c>
      <c r="O65" s="137" t="s">
        <v>100</v>
      </c>
      <c r="P65" s="27"/>
      <c r="Q65" s="19"/>
    </row>
    <row r="66" spans="1:17" ht="47.25">
      <c r="A66" s="14">
        <f t="shared" si="3"/>
        <v>48</v>
      </c>
      <c r="B66" s="35" t="s">
        <v>236</v>
      </c>
      <c r="C66" s="14">
        <v>2019</v>
      </c>
      <c r="D66" s="109"/>
      <c r="E66" s="24">
        <v>13094.418</v>
      </c>
      <c r="F66" s="22">
        <f t="shared" ref="F66:F72" si="6">SUM(G66:L66)</f>
        <v>12922.099</v>
      </c>
      <c r="G66" s="23"/>
      <c r="H66" s="23"/>
      <c r="I66" s="23"/>
      <c r="J66" s="23"/>
      <c r="K66" s="23">
        <v>12922.099</v>
      </c>
      <c r="L66" s="23"/>
      <c r="M66" s="17"/>
      <c r="N66" s="96"/>
      <c r="O66" s="137"/>
      <c r="P66" s="27"/>
      <c r="Q66" s="19"/>
    </row>
    <row r="67" spans="1:17" ht="47.25">
      <c r="A67" s="14">
        <f t="shared" si="3"/>
        <v>49</v>
      </c>
      <c r="B67" s="35" t="s">
        <v>237</v>
      </c>
      <c r="C67" s="14">
        <v>2019</v>
      </c>
      <c r="D67" s="109"/>
      <c r="E67" s="24">
        <v>4734.0559999999996</v>
      </c>
      <c r="F67" s="22">
        <f t="shared" si="6"/>
        <v>4370.4809999999998</v>
      </c>
      <c r="G67" s="23"/>
      <c r="H67" s="23"/>
      <c r="I67" s="23"/>
      <c r="J67" s="23">
        <v>4370.4809999999998</v>
      </c>
      <c r="K67" s="23"/>
      <c r="L67" s="23"/>
      <c r="M67" s="17"/>
      <c r="N67" s="92"/>
      <c r="O67" s="137"/>
      <c r="P67" s="27"/>
      <c r="Q67" s="19"/>
    </row>
    <row r="68" spans="1:17" ht="148.5">
      <c r="A68" s="14">
        <f t="shared" si="3"/>
        <v>50</v>
      </c>
      <c r="B68" s="15" t="s">
        <v>112</v>
      </c>
      <c r="C68" s="46">
        <v>2019</v>
      </c>
      <c r="D68" s="47" t="s">
        <v>113</v>
      </c>
      <c r="E68" s="23">
        <v>243.4</v>
      </c>
      <c r="F68" s="22">
        <f t="shared" si="6"/>
        <v>243.4</v>
      </c>
      <c r="G68" s="24"/>
      <c r="H68" s="24"/>
      <c r="I68" s="24"/>
      <c r="J68" s="24"/>
      <c r="K68" s="24">
        <v>243.4</v>
      </c>
      <c r="L68" s="24"/>
      <c r="M68" s="48" t="s">
        <v>149</v>
      </c>
      <c r="N68" s="99" t="s">
        <v>114</v>
      </c>
      <c r="O68" s="49"/>
      <c r="P68" s="27"/>
      <c r="Q68" s="19"/>
    </row>
    <row r="69" spans="1:17" ht="158.25" customHeight="1">
      <c r="A69" s="14">
        <f t="shared" si="3"/>
        <v>51</v>
      </c>
      <c r="B69" s="15" t="s">
        <v>115</v>
      </c>
      <c r="C69" s="46">
        <v>2019</v>
      </c>
      <c r="D69" s="47" t="s">
        <v>165</v>
      </c>
      <c r="E69" s="23">
        <v>756.6</v>
      </c>
      <c r="F69" s="22">
        <f t="shared" si="6"/>
        <v>756.6</v>
      </c>
      <c r="G69" s="24"/>
      <c r="H69" s="24"/>
      <c r="I69" s="24"/>
      <c r="J69" s="24"/>
      <c r="K69" s="24">
        <f>68.2+688.4</f>
        <v>756.6</v>
      </c>
      <c r="L69" s="23"/>
      <c r="M69" s="50" t="s">
        <v>230</v>
      </c>
      <c r="N69" s="99"/>
      <c r="O69" s="26" t="s">
        <v>155</v>
      </c>
      <c r="P69" s="27"/>
      <c r="Q69" s="19"/>
    </row>
    <row r="70" spans="1:17" ht="91.5" customHeight="1">
      <c r="A70" s="14">
        <f t="shared" si="3"/>
        <v>52</v>
      </c>
      <c r="B70" s="41" t="s">
        <v>98</v>
      </c>
      <c r="C70" s="14">
        <v>2019</v>
      </c>
      <c r="D70" s="93" t="s">
        <v>35</v>
      </c>
      <c r="E70" s="51">
        <v>39288.445</v>
      </c>
      <c r="F70" s="22">
        <f t="shared" si="6"/>
        <v>23345</v>
      </c>
      <c r="G70" s="24"/>
      <c r="H70" s="24"/>
      <c r="I70" s="24"/>
      <c r="J70" s="24"/>
      <c r="K70" s="24">
        <v>2100</v>
      </c>
      <c r="L70" s="24">
        <v>21245</v>
      </c>
      <c r="M70" s="52" t="s">
        <v>204</v>
      </c>
      <c r="N70" s="97" t="s">
        <v>116</v>
      </c>
      <c r="O70" s="42" t="s">
        <v>99</v>
      </c>
      <c r="P70" s="27"/>
      <c r="Q70" s="19"/>
    </row>
    <row r="71" spans="1:17" ht="135" customHeight="1">
      <c r="A71" s="14">
        <f t="shared" si="3"/>
        <v>53</v>
      </c>
      <c r="B71" s="41" t="s">
        <v>248</v>
      </c>
      <c r="C71" s="14">
        <v>2019</v>
      </c>
      <c r="D71" s="95"/>
      <c r="E71" s="23">
        <v>76056.346999999994</v>
      </c>
      <c r="F71" s="22">
        <f t="shared" si="6"/>
        <v>14000</v>
      </c>
      <c r="G71" s="24"/>
      <c r="H71" s="24"/>
      <c r="I71" s="24"/>
      <c r="J71" s="24"/>
      <c r="K71" s="24">
        <v>1300</v>
      </c>
      <c r="L71" s="24">
        <v>12700</v>
      </c>
      <c r="M71" s="52" t="s">
        <v>205</v>
      </c>
      <c r="N71" s="98"/>
      <c r="O71" s="42" t="s">
        <v>99</v>
      </c>
      <c r="P71" s="27"/>
      <c r="Q71" s="19"/>
    </row>
    <row r="72" spans="1:17" ht="146.25" customHeight="1">
      <c r="A72" s="14">
        <f t="shared" si="3"/>
        <v>54</v>
      </c>
      <c r="B72" s="15" t="s">
        <v>250</v>
      </c>
      <c r="C72" s="14" t="s">
        <v>26</v>
      </c>
      <c r="D72" s="13" t="s">
        <v>164</v>
      </c>
      <c r="E72" s="24">
        <v>80218.2</v>
      </c>
      <c r="F72" s="22">
        <f t="shared" si="6"/>
        <v>80218.2</v>
      </c>
      <c r="G72" s="24"/>
      <c r="H72" s="24"/>
      <c r="I72" s="24"/>
      <c r="J72" s="24"/>
      <c r="K72" s="24"/>
      <c r="L72" s="24">
        <v>80218.2</v>
      </c>
      <c r="M72" s="13" t="s">
        <v>117</v>
      </c>
      <c r="N72" s="37" t="s">
        <v>97</v>
      </c>
      <c r="O72" s="13"/>
      <c r="P72" s="27"/>
      <c r="Q72" s="19"/>
    </row>
    <row r="73" spans="1:17" ht="90" customHeight="1">
      <c r="A73" s="14">
        <f t="shared" si="3"/>
        <v>55</v>
      </c>
      <c r="B73" s="53" t="s">
        <v>118</v>
      </c>
      <c r="C73" s="40">
        <v>2019</v>
      </c>
      <c r="D73" s="101" t="s">
        <v>119</v>
      </c>
      <c r="E73" s="23">
        <v>34562.442000000003</v>
      </c>
      <c r="F73" s="22">
        <f t="shared" ref="F73:F93" si="7">SUM(G73:L73)</f>
        <v>34562.441999999995</v>
      </c>
      <c r="G73" s="23"/>
      <c r="H73" s="23"/>
      <c r="I73" s="23"/>
      <c r="J73" s="23"/>
      <c r="K73" s="23">
        <v>4000</v>
      </c>
      <c r="L73" s="23">
        <v>30562.441999999999</v>
      </c>
      <c r="M73" s="54" t="s">
        <v>120</v>
      </c>
      <c r="N73" s="54" t="s">
        <v>121</v>
      </c>
      <c r="O73" s="13"/>
      <c r="P73" s="27"/>
      <c r="Q73" s="19"/>
    </row>
    <row r="74" spans="1:17" ht="71.25" customHeight="1">
      <c r="A74" s="14">
        <f t="shared" si="3"/>
        <v>56</v>
      </c>
      <c r="B74" s="53" t="s">
        <v>122</v>
      </c>
      <c r="C74" s="40">
        <v>2019</v>
      </c>
      <c r="D74" s="102"/>
      <c r="E74" s="23">
        <v>14000</v>
      </c>
      <c r="F74" s="22">
        <f t="shared" si="7"/>
        <v>14000</v>
      </c>
      <c r="G74" s="23"/>
      <c r="H74" s="23"/>
      <c r="I74" s="23"/>
      <c r="J74" s="23"/>
      <c r="K74" s="23"/>
      <c r="L74" s="23">
        <v>14000</v>
      </c>
      <c r="M74" s="54" t="s">
        <v>206</v>
      </c>
      <c r="N74" s="97" t="s">
        <v>124</v>
      </c>
      <c r="O74" s="13"/>
      <c r="P74" s="27"/>
      <c r="Q74" s="19"/>
    </row>
    <row r="75" spans="1:17" ht="74.25" customHeight="1">
      <c r="A75" s="14">
        <f t="shared" si="3"/>
        <v>57</v>
      </c>
      <c r="B75" s="53" t="s">
        <v>125</v>
      </c>
      <c r="C75" s="40">
        <v>2019</v>
      </c>
      <c r="D75" s="103"/>
      <c r="E75" s="23">
        <v>14000</v>
      </c>
      <c r="F75" s="22">
        <f t="shared" si="7"/>
        <v>14000</v>
      </c>
      <c r="G75" s="23"/>
      <c r="H75" s="23"/>
      <c r="I75" s="23"/>
      <c r="J75" s="23"/>
      <c r="K75" s="23"/>
      <c r="L75" s="23">
        <v>14000</v>
      </c>
      <c r="M75" s="54" t="s">
        <v>207</v>
      </c>
      <c r="N75" s="100"/>
      <c r="O75" s="13"/>
      <c r="P75" s="27"/>
      <c r="Q75" s="19"/>
    </row>
    <row r="76" spans="1:17" ht="116.25" customHeight="1">
      <c r="A76" s="14">
        <f t="shared" si="3"/>
        <v>58</v>
      </c>
      <c r="B76" s="53" t="s">
        <v>126</v>
      </c>
      <c r="C76" s="40">
        <v>2019</v>
      </c>
      <c r="D76" s="50" t="s">
        <v>123</v>
      </c>
      <c r="E76" s="23">
        <v>14000</v>
      </c>
      <c r="F76" s="22">
        <f t="shared" si="7"/>
        <v>14000</v>
      </c>
      <c r="G76" s="23"/>
      <c r="H76" s="23"/>
      <c r="I76" s="23"/>
      <c r="J76" s="23"/>
      <c r="K76" s="23"/>
      <c r="L76" s="23">
        <v>14000</v>
      </c>
      <c r="M76" s="54" t="s">
        <v>208</v>
      </c>
      <c r="N76" s="55" t="s">
        <v>124</v>
      </c>
      <c r="O76" s="13"/>
      <c r="P76" s="27"/>
      <c r="Q76" s="19"/>
    </row>
    <row r="77" spans="1:17" ht="115.5" customHeight="1">
      <c r="A77" s="14">
        <f t="shared" si="3"/>
        <v>59</v>
      </c>
      <c r="B77" s="56" t="s">
        <v>127</v>
      </c>
      <c r="C77" s="20">
        <v>2019</v>
      </c>
      <c r="D77" s="93" t="s">
        <v>37</v>
      </c>
      <c r="E77" s="29">
        <v>5980.0730000000003</v>
      </c>
      <c r="F77" s="22">
        <f t="shared" si="7"/>
        <v>5903.4659999999994</v>
      </c>
      <c r="G77" s="29">
        <v>5313.1189999999997</v>
      </c>
      <c r="H77" s="23"/>
      <c r="I77" s="24"/>
      <c r="J77" s="24"/>
      <c r="K77" s="29">
        <v>590.34699999999998</v>
      </c>
      <c r="L77" s="24"/>
      <c r="M77" s="57" t="s">
        <v>209</v>
      </c>
      <c r="N77" s="104" t="s">
        <v>34</v>
      </c>
      <c r="O77" s="13" t="s">
        <v>251</v>
      </c>
      <c r="P77" s="27"/>
      <c r="Q77" s="19"/>
    </row>
    <row r="78" spans="1:17" ht="165.75" customHeight="1">
      <c r="A78" s="14">
        <f t="shared" si="3"/>
        <v>60</v>
      </c>
      <c r="B78" s="56" t="s">
        <v>128</v>
      </c>
      <c r="C78" s="33">
        <v>2019</v>
      </c>
      <c r="D78" s="95"/>
      <c r="E78" s="24">
        <v>1500</v>
      </c>
      <c r="F78" s="22">
        <f t="shared" si="7"/>
        <v>1500</v>
      </c>
      <c r="G78" s="24"/>
      <c r="H78" s="23"/>
      <c r="I78" s="24"/>
      <c r="J78" s="24"/>
      <c r="K78" s="24">
        <v>1500</v>
      </c>
      <c r="L78" s="24"/>
      <c r="M78" s="58" t="s">
        <v>249</v>
      </c>
      <c r="N78" s="105"/>
      <c r="O78" s="13"/>
      <c r="P78" s="27"/>
      <c r="Q78" s="19"/>
    </row>
    <row r="79" spans="1:17" ht="170.25" customHeight="1">
      <c r="A79" s="14">
        <f t="shared" si="3"/>
        <v>61</v>
      </c>
      <c r="B79" s="56" t="s">
        <v>252</v>
      </c>
      <c r="C79" s="46">
        <v>2019</v>
      </c>
      <c r="D79" s="59" t="s">
        <v>36</v>
      </c>
      <c r="E79" s="43">
        <v>1096.6880000000001</v>
      </c>
      <c r="F79" s="22">
        <f t="shared" si="7"/>
        <v>1096.6880000000001</v>
      </c>
      <c r="G79" s="22"/>
      <c r="H79" s="23"/>
      <c r="I79" s="24"/>
      <c r="J79" s="24"/>
      <c r="K79" s="22"/>
      <c r="L79" s="24">
        <v>1096.6880000000001</v>
      </c>
      <c r="M79" s="60" t="s">
        <v>210</v>
      </c>
      <c r="N79" s="61" t="s">
        <v>30</v>
      </c>
      <c r="O79" s="13"/>
      <c r="P79" s="27"/>
      <c r="Q79" s="19"/>
    </row>
    <row r="80" spans="1:17" ht="86.25" customHeight="1">
      <c r="A80" s="14">
        <f t="shared" si="3"/>
        <v>62</v>
      </c>
      <c r="B80" s="21" t="s">
        <v>129</v>
      </c>
      <c r="C80" s="62">
        <v>2019</v>
      </c>
      <c r="D80" s="50" t="s">
        <v>166</v>
      </c>
      <c r="E80" s="63">
        <v>3485.48</v>
      </c>
      <c r="F80" s="22">
        <f t="shared" si="7"/>
        <v>3485.48</v>
      </c>
      <c r="G80" s="63"/>
      <c r="H80" s="63"/>
      <c r="I80" s="63"/>
      <c r="J80" s="63"/>
      <c r="K80" s="63"/>
      <c r="L80" s="63">
        <v>3485.48</v>
      </c>
      <c r="M80" s="64" t="s">
        <v>211</v>
      </c>
      <c r="N80" s="127" t="s">
        <v>130</v>
      </c>
      <c r="O80" s="65"/>
      <c r="P80" s="27"/>
      <c r="Q80" s="19"/>
    </row>
    <row r="81" spans="1:17" ht="74.25" customHeight="1">
      <c r="A81" s="14">
        <f t="shared" si="3"/>
        <v>63</v>
      </c>
      <c r="B81" s="21" t="s">
        <v>131</v>
      </c>
      <c r="C81" s="14">
        <v>2019</v>
      </c>
      <c r="D81" s="50" t="s">
        <v>166</v>
      </c>
      <c r="E81" s="24">
        <v>1060</v>
      </c>
      <c r="F81" s="22">
        <f t="shared" si="7"/>
        <v>1060</v>
      </c>
      <c r="G81" s="29"/>
      <c r="H81" s="29"/>
      <c r="I81" s="29"/>
      <c r="J81" s="24"/>
      <c r="K81" s="24"/>
      <c r="L81" s="24">
        <v>1060</v>
      </c>
      <c r="M81" s="64" t="s">
        <v>212</v>
      </c>
      <c r="N81" s="128"/>
      <c r="O81" s="49"/>
      <c r="P81" s="27"/>
      <c r="Q81" s="19"/>
    </row>
    <row r="82" spans="1:17" ht="81.75" customHeight="1">
      <c r="A82" s="14">
        <f t="shared" si="3"/>
        <v>64</v>
      </c>
      <c r="B82" s="21" t="s">
        <v>132</v>
      </c>
      <c r="C82" s="14">
        <v>2019</v>
      </c>
      <c r="D82" s="50" t="s">
        <v>166</v>
      </c>
      <c r="E82" s="24">
        <v>8134</v>
      </c>
      <c r="F82" s="22">
        <f t="shared" si="7"/>
        <v>8134</v>
      </c>
      <c r="G82" s="29"/>
      <c r="H82" s="29"/>
      <c r="I82" s="29"/>
      <c r="J82" s="24"/>
      <c r="K82" s="24"/>
      <c r="L82" s="24">
        <v>8134</v>
      </c>
      <c r="M82" s="64" t="s">
        <v>213</v>
      </c>
      <c r="N82" s="128"/>
      <c r="O82" s="49"/>
      <c r="P82" s="27"/>
      <c r="Q82" s="19"/>
    </row>
    <row r="83" spans="1:17" ht="79.5" customHeight="1">
      <c r="A83" s="14">
        <f t="shared" si="3"/>
        <v>65</v>
      </c>
      <c r="B83" s="21" t="s">
        <v>133</v>
      </c>
      <c r="C83" s="14">
        <v>2019</v>
      </c>
      <c r="D83" s="50" t="s">
        <v>166</v>
      </c>
      <c r="E83" s="24">
        <v>640</v>
      </c>
      <c r="F83" s="22">
        <f t="shared" si="7"/>
        <v>640</v>
      </c>
      <c r="G83" s="29"/>
      <c r="H83" s="29"/>
      <c r="I83" s="29"/>
      <c r="J83" s="24"/>
      <c r="K83" s="24"/>
      <c r="L83" s="24">
        <v>640</v>
      </c>
      <c r="M83" s="64" t="s">
        <v>214</v>
      </c>
      <c r="N83" s="129"/>
      <c r="O83" s="49"/>
      <c r="P83" s="27"/>
      <c r="Q83" s="19"/>
    </row>
    <row r="84" spans="1:17" ht="75">
      <c r="A84" s="14">
        <f t="shared" si="3"/>
        <v>66</v>
      </c>
      <c r="B84" s="21" t="s">
        <v>134</v>
      </c>
      <c r="C84" s="14">
        <v>2019</v>
      </c>
      <c r="D84" s="50" t="s">
        <v>166</v>
      </c>
      <c r="E84" s="24">
        <v>12000</v>
      </c>
      <c r="F84" s="22">
        <f t="shared" si="7"/>
        <v>12000</v>
      </c>
      <c r="G84" s="29">
        <v>7400</v>
      </c>
      <c r="H84" s="29"/>
      <c r="I84" s="29"/>
      <c r="J84" s="24"/>
      <c r="K84" s="24">
        <v>1000</v>
      </c>
      <c r="L84" s="24">
        <v>3600</v>
      </c>
      <c r="M84" s="64" t="s">
        <v>215</v>
      </c>
      <c r="N84" s="64" t="s">
        <v>130</v>
      </c>
      <c r="O84" s="49"/>
      <c r="P84" s="27"/>
      <c r="Q84" s="19"/>
    </row>
    <row r="85" spans="1:17" ht="92.25" customHeight="1">
      <c r="A85" s="14">
        <f t="shared" si="3"/>
        <v>67</v>
      </c>
      <c r="B85" s="21" t="s">
        <v>135</v>
      </c>
      <c r="C85" s="62">
        <v>2019</v>
      </c>
      <c r="D85" s="66" t="s">
        <v>167</v>
      </c>
      <c r="E85" s="63">
        <v>16418.699000000001</v>
      </c>
      <c r="F85" s="22">
        <f t="shared" si="7"/>
        <v>16248.7</v>
      </c>
      <c r="G85" s="63"/>
      <c r="H85" s="67"/>
      <c r="I85" s="67"/>
      <c r="J85" s="67"/>
      <c r="K85" s="63"/>
      <c r="L85" s="67">
        <v>16248.7</v>
      </c>
      <c r="M85" s="64" t="s">
        <v>136</v>
      </c>
      <c r="N85" s="64" t="s">
        <v>137</v>
      </c>
      <c r="O85" s="65"/>
      <c r="P85" s="27"/>
      <c r="Q85" s="19"/>
    </row>
    <row r="86" spans="1:17" ht="89.25" customHeight="1">
      <c r="A86" s="14">
        <f t="shared" si="3"/>
        <v>68</v>
      </c>
      <c r="B86" s="21" t="s">
        <v>138</v>
      </c>
      <c r="C86" s="62">
        <v>2019</v>
      </c>
      <c r="D86" s="66" t="s">
        <v>164</v>
      </c>
      <c r="E86" s="63">
        <v>12665.953</v>
      </c>
      <c r="F86" s="22">
        <f t="shared" si="7"/>
        <v>12496</v>
      </c>
      <c r="G86" s="63"/>
      <c r="H86" s="67"/>
      <c r="I86" s="67"/>
      <c r="J86" s="67"/>
      <c r="K86" s="63"/>
      <c r="L86" s="67">
        <v>12496</v>
      </c>
      <c r="M86" s="64" t="s">
        <v>139</v>
      </c>
      <c r="N86" s="64" t="s">
        <v>137</v>
      </c>
      <c r="O86" s="65"/>
      <c r="P86" s="27"/>
      <c r="Q86" s="19"/>
    </row>
    <row r="87" spans="1:17" ht="147.75" customHeight="1">
      <c r="A87" s="14">
        <f t="shared" si="3"/>
        <v>69</v>
      </c>
      <c r="B87" s="21" t="s">
        <v>140</v>
      </c>
      <c r="C87" s="46">
        <v>2019</v>
      </c>
      <c r="D87" s="66" t="s">
        <v>168</v>
      </c>
      <c r="E87" s="63">
        <f t="shared" ref="E87" si="8">F87+G87+H87+I87+J87+K87</f>
        <v>7107</v>
      </c>
      <c r="F87" s="22">
        <f t="shared" si="7"/>
        <v>7107</v>
      </c>
      <c r="G87" s="63"/>
      <c r="H87" s="67"/>
      <c r="I87" s="67"/>
      <c r="J87" s="67"/>
      <c r="K87" s="63"/>
      <c r="L87" s="67">
        <v>7107</v>
      </c>
      <c r="M87" s="50" t="s">
        <v>141</v>
      </c>
      <c r="N87" s="13" t="s">
        <v>76</v>
      </c>
      <c r="O87" s="49"/>
      <c r="P87" s="27"/>
      <c r="Q87" s="19"/>
    </row>
    <row r="88" spans="1:17" ht="126">
      <c r="A88" s="14">
        <f t="shared" si="3"/>
        <v>70</v>
      </c>
      <c r="B88" s="21" t="s">
        <v>142</v>
      </c>
      <c r="C88" s="46">
        <v>2019</v>
      </c>
      <c r="D88" s="66" t="s">
        <v>169</v>
      </c>
      <c r="E88" s="63">
        <f>F88+G88+H88+I88+J88+L88</f>
        <v>1279.6220000000001</v>
      </c>
      <c r="F88" s="22">
        <f t="shared" si="7"/>
        <v>639.81100000000004</v>
      </c>
      <c r="G88" s="63"/>
      <c r="H88" s="67"/>
      <c r="I88" s="67"/>
      <c r="J88" s="67"/>
      <c r="K88" s="23"/>
      <c r="L88" s="63">
        <v>639.81100000000004</v>
      </c>
      <c r="M88" s="39" t="s">
        <v>143</v>
      </c>
      <c r="N88" s="106" t="s">
        <v>150</v>
      </c>
      <c r="O88" s="49"/>
      <c r="P88" s="27"/>
      <c r="Q88" s="19"/>
    </row>
    <row r="89" spans="1:17" ht="94.5">
      <c r="A89" s="14">
        <f t="shared" si="3"/>
        <v>71</v>
      </c>
      <c r="B89" s="21" t="s">
        <v>144</v>
      </c>
      <c r="C89" s="46">
        <v>2019</v>
      </c>
      <c r="D89" s="66" t="s">
        <v>169</v>
      </c>
      <c r="E89" s="63">
        <f t="shared" ref="E89" si="9">F89+G89+H89+I89+J89+L89</f>
        <v>11709.4</v>
      </c>
      <c r="F89" s="22">
        <f t="shared" si="7"/>
        <v>5854.7</v>
      </c>
      <c r="G89" s="63"/>
      <c r="H89" s="67"/>
      <c r="I89" s="67"/>
      <c r="J89" s="67"/>
      <c r="K89" s="23"/>
      <c r="L89" s="63">
        <v>5854.7</v>
      </c>
      <c r="M89" s="39" t="s">
        <v>145</v>
      </c>
      <c r="N89" s="107"/>
      <c r="O89" s="49"/>
      <c r="P89" s="27"/>
      <c r="Q89" s="19"/>
    </row>
    <row r="90" spans="1:17" ht="75">
      <c r="A90" s="14">
        <f t="shared" si="3"/>
        <v>72</v>
      </c>
      <c r="B90" s="21" t="s">
        <v>146</v>
      </c>
      <c r="C90" s="46">
        <v>2019</v>
      </c>
      <c r="D90" s="66" t="s">
        <v>169</v>
      </c>
      <c r="E90" s="63">
        <v>10105.773999999999</v>
      </c>
      <c r="F90" s="22">
        <f t="shared" si="7"/>
        <v>10105.773999999999</v>
      </c>
      <c r="G90" s="63"/>
      <c r="H90" s="67"/>
      <c r="I90" s="67"/>
      <c r="J90" s="67"/>
      <c r="K90" s="23"/>
      <c r="L90" s="63">
        <v>10105.773999999999</v>
      </c>
      <c r="M90" s="68" t="s">
        <v>147</v>
      </c>
      <c r="N90" s="108"/>
      <c r="O90" s="49"/>
      <c r="P90" s="27"/>
      <c r="Q90" s="19"/>
    </row>
    <row r="91" spans="1:17" ht="165">
      <c r="A91" s="14">
        <f t="shared" si="3"/>
        <v>73</v>
      </c>
      <c r="B91" s="15" t="s">
        <v>148</v>
      </c>
      <c r="C91" s="46">
        <v>2019</v>
      </c>
      <c r="D91" s="66" t="s">
        <v>168</v>
      </c>
      <c r="E91" s="23">
        <v>16817.014999999999</v>
      </c>
      <c r="F91" s="22">
        <f t="shared" si="7"/>
        <v>16817.014999999999</v>
      </c>
      <c r="G91" s="23"/>
      <c r="H91" s="23"/>
      <c r="I91" s="23"/>
      <c r="J91" s="23"/>
      <c r="K91" s="23"/>
      <c r="L91" s="23">
        <v>16817.014999999999</v>
      </c>
      <c r="M91" s="13" t="s">
        <v>216</v>
      </c>
      <c r="N91" s="50" t="s">
        <v>52</v>
      </c>
      <c r="O91" s="49"/>
      <c r="P91" s="27"/>
      <c r="Q91" s="19"/>
    </row>
    <row r="92" spans="1:17" ht="204.75" customHeight="1">
      <c r="A92" s="40">
        <v>74</v>
      </c>
      <c r="B92" s="15" t="s">
        <v>151</v>
      </c>
      <c r="C92" s="46">
        <v>2019</v>
      </c>
      <c r="D92" s="69" t="s">
        <v>152</v>
      </c>
      <c r="E92" s="23">
        <v>25000</v>
      </c>
      <c r="F92" s="22">
        <f t="shared" si="7"/>
        <v>25000</v>
      </c>
      <c r="G92" s="23"/>
      <c r="H92" s="23"/>
      <c r="I92" s="23"/>
      <c r="J92" s="23"/>
      <c r="K92" s="23"/>
      <c r="L92" s="23">
        <v>25000</v>
      </c>
      <c r="M92" s="13" t="s">
        <v>153</v>
      </c>
      <c r="N92" s="50" t="s">
        <v>101</v>
      </c>
      <c r="O92" s="26" t="s">
        <v>154</v>
      </c>
      <c r="Q92" s="19"/>
    </row>
    <row r="93" spans="1:17" ht="102" customHeight="1">
      <c r="A93" s="40">
        <v>75</v>
      </c>
      <c r="B93" s="15" t="s">
        <v>156</v>
      </c>
      <c r="C93" s="46">
        <v>2019</v>
      </c>
      <c r="D93" s="69" t="s">
        <v>35</v>
      </c>
      <c r="E93" s="23">
        <v>36500</v>
      </c>
      <c r="F93" s="22">
        <f t="shared" si="7"/>
        <v>36500</v>
      </c>
      <c r="G93" s="23"/>
      <c r="H93" s="23"/>
      <c r="I93" s="23"/>
      <c r="J93" s="23"/>
      <c r="K93" s="23"/>
      <c r="L93" s="23">
        <v>36500</v>
      </c>
      <c r="M93" s="13" t="s">
        <v>157</v>
      </c>
      <c r="N93" s="50" t="s">
        <v>121</v>
      </c>
      <c r="O93" s="70"/>
    </row>
    <row r="94" spans="1:17" ht="80.25" customHeight="1">
      <c r="A94" s="40">
        <v>76</v>
      </c>
      <c r="B94" s="71" t="s">
        <v>158</v>
      </c>
      <c r="C94" s="46">
        <v>2019</v>
      </c>
      <c r="D94" s="14" t="s">
        <v>159</v>
      </c>
      <c r="E94" s="23">
        <v>2120.77</v>
      </c>
      <c r="F94" s="22">
        <f>SUM(G94:L94)</f>
        <v>2120.77</v>
      </c>
      <c r="G94" s="23"/>
      <c r="H94" s="23"/>
      <c r="I94" s="23"/>
      <c r="J94" s="23"/>
      <c r="K94" s="23">
        <v>2120.77</v>
      </c>
      <c r="L94" s="23"/>
      <c r="M94" s="17" t="s">
        <v>160</v>
      </c>
      <c r="N94" s="91" t="s">
        <v>77</v>
      </c>
      <c r="O94" s="49"/>
    </row>
    <row r="95" spans="1:17" ht="136.5" customHeight="1">
      <c r="A95" s="40">
        <v>76</v>
      </c>
      <c r="B95" s="15" t="s">
        <v>161</v>
      </c>
      <c r="C95" s="46">
        <v>2019</v>
      </c>
      <c r="D95" s="14" t="s">
        <v>159</v>
      </c>
      <c r="E95" s="23">
        <v>16426.364000000001</v>
      </c>
      <c r="F95" s="22">
        <f>SUM(G95:L95)</f>
        <v>16426.363999999998</v>
      </c>
      <c r="G95" s="23">
        <v>14783.727999999999</v>
      </c>
      <c r="H95" s="23"/>
      <c r="I95" s="23"/>
      <c r="J95" s="23"/>
      <c r="K95" s="23">
        <v>1642.636</v>
      </c>
      <c r="L95" s="23"/>
      <c r="M95" s="17" t="s">
        <v>162</v>
      </c>
      <c r="N95" s="92"/>
      <c r="O95" s="49"/>
    </row>
    <row r="96" spans="1:17" ht="124.5" customHeight="1">
      <c r="A96" s="40">
        <v>77</v>
      </c>
      <c r="B96" s="15" t="s">
        <v>217</v>
      </c>
      <c r="C96" s="46">
        <v>2019</v>
      </c>
      <c r="D96" s="88" t="s">
        <v>35</v>
      </c>
      <c r="E96" s="23">
        <v>4000</v>
      </c>
      <c r="F96" s="22">
        <f t="shared" ref="F96:F112" si="10">SUM(G96:L96)</f>
        <v>4000</v>
      </c>
      <c r="G96" s="23"/>
      <c r="H96" s="23"/>
      <c r="I96" s="23"/>
      <c r="J96" s="23"/>
      <c r="K96" s="23">
        <v>4000</v>
      </c>
      <c r="L96" s="23"/>
      <c r="M96" s="13" t="s">
        <v>120</v>
      </c>
      <c r="N96" s="85" t="s">
        <v>124</v>
      </c>
      <c r="O96" s="49"/>
    </row>
    <row r="97" spans="1:15" ht="95.25" customHeight="1">
      <c r="A97" s="40">
        <v>78</v>
      </c>
      <c r="B97" s="15" t="s">
        <v>218</v>
      </c>
      <c r="C97" s="46">
        <v>2019</v>
      </c>
      <c r="D97" s="89"/>
      <c r="E97" s="23">
        <v>2400</v>
      </c>
      <c r="F97" s="22">
        <f t="shared" si="10"/>
        <v>2400</v>
      </c>
      <c r="G97" s="23"/>
      <c r="H97" s="23"/>
      <c r="I97" s="23"/>
      <c r="J97" s="23"/>
      <c r="K97" s="23">
        <v>2400</v>
      </c>
      <c r="L97" s="23"/>
      <c r="M97" s="13" t="s">
        <v>219</v>
      </c>
      <c r="N97" s="86"/>
      <c r="O97" s="49"/>
    </row>
    <row r="98" spans="1:15" ht="159" customHeight="1">
      <c r="A98" s="40">
        <v>79</v>
      </c>
      <c r="B98" s="15" t="s">
        <v>225</v>
      </c>
      <c r="C98" s="46">
        <v>2019</v>
      </c>
      <c r="D98" s="89"/>
      <c r="E98" s="23">
        <v>1013.861</v>
      </c>
      <c r="F98" s="22">
        <f t="shared" si="10"/>
        <v>554.5</v>
      </c>
      <c r="G98" s="23"/>
      <c r="H98" s="23"/>
      <c r="I98" s="23"/>
      <c r="J98" s="23"/>
      <c r="K98" s="23">
        <v>554.5</v>
      </c>
      <c r="L98" s="23"/>
      <c r="M98" s="72" t="s">
        <v>220</v>
      </c>
      <c r="N98" s="86"/>
      <c r="O98" s="49"/>
    </row>
    <row r="99" spans="1:15" ht="143.25" customHeight="1">
      <c r="A99" s="40">
        <v>80</v>
      </c>
      <c r="B99" s="15" t="s">
        <v>224</v>
      </c>
      <c r="C99" s="46">
        <v>2019</v>
      </c>
      <c r="D99" s="89" t="s">
        <v>35</v>
      </c>
      <c r="E99" s="23">
        <v>580.52300000000002</v>
      </c>
      <c r="F99" s="22">
        <f t="shared" si="10"/>
        <v>187</v>
      </c>
      <c r="G99" s="23"/>
      <c r="H99" s="23"/>
      <c r="I99" s="23"/>
      <c r="J99" s="23"/>
      <c r="K99" s="23">
        <v>187</v>
      </c>
      <c r="L99" s="23"/>
      <c r="M99" s="13" t="s">
        <v>221</v>
      </c>
      <c r="N99" s="86" t="s">
        <v>124</v>
      </c>
      <c r="O99" s="49"/>
    </row>
    <row r="100" spans="1:15" ht="132.75" customHeight="1">
      <c r="A100" s="40">
        <v>81</v>
      </c>
      <c r="B100" s="15" t="s">
        <v>223</v>
      </c>
      <c r="C100" s="46">
        <v>2019</v>
      </c>
      <c r="D100" s="89"/>
      <c r="E100" s="23">
        <v>319.80700000000002</v>
      </c>
      <c r="F100" s="22">
        <f t="shared" si="10"/>
        <v>188</v>
      </c>
      <c r="G100" s="23"/>
      <c r="H100" s="23"/>
      <c r="I100" s="23"/>
      <c r="J100" s="23"/>
      <c r="K100" s="23">
        <v>188</v>
      </c>
      <c r="L100" s="23"/>
      <c r="M100" s="13" t="s">
        <v>220</v>
      </c>
      <c r="N100" s="86"/>
      <c r="O100" s="49"/>
    </row>
    <row r="101" spans="1:15" ht="108.75" customHeight="1">
      <c r="A101" s="40">
        <v>82</v>
      </c>
      <c r="B101" s="15" t="s">
        <v>222</v>
      </c>
      <c r="C101" s="46">
        <v>2019</v>
      </c>
      <c r="D101" s="89"/>
      <c r="E101" s="23">
        <v>226.49799999999999</v>
      </c>
      <c r="F101" s="22">
        <f t="shared" si="10"/>
        <v>70.5</v>
      </c>
      <c r="G101" s="23"/>
      <c r="H101" s="23"/>
      <c r="I101" s="23"/>
      <c r="J101" s="23"/>
      <c r="K101" s="23">
        <v>70.5</v>
      </c>
      <c r="L101" s="23"/>
      <c r="M101" s="13" t="s">
        <v>221</v>
      </c>
      <c r="N101" s="86"/>
      <c r="O101" s="49"/>
    </row>
    <row r="102" spans="1:15" ht="180" customHeight="1">
      <c r="A102" s="40">
        <v>83</v>
      </c>
      <c r="B102" s="15" t="s">
        <v>226</v>
      </c>
      <c r="C102" s="46">
        <v>2019</v>
      </c>
      <c r="D102" s="89"/>
      <c r="E102" s="23">
        <v>1800</v>
      </c>
      <c r="F102" s="22">
        <f t="shared" si="10"/>
        <v>1800</v>
      </c>
      <c r="G102" s="23"/>
      <c r="H102" s="23"/>
      <c r="I102" s="23"/>
      <c r="J102" s="23"/>
      <c r="K102" s="23">
        <v>1800</v>
      </c>
      <c r="L102" s="23"/>
      <c r="M102" s="13" t="s">
        <v>228</v>
      </c>
      <c r="N102" s="86"/>
      <c r="O102" s="49"/>
    </row>
    <row r="103" spans="1:15" ht="118.5" customHeight="1">
      <c r="A103" s="40">
        <v>84</v>
      </c>
      <c r="B103" s="15" t="s">
        <v>227</v>
      </c>
      <c r="C103" s="46">
        <v>2019</v>
      </c>
      <c r="D103" s="90"/>
      <c r="E103" s="23">
        <v>500</v>
      </c>
      <c r="F103" s="22">
        <f t="shared" si="10"/>
        <v>500</v>
      </c>
      <c r="G103" s="23"/>
      <c r="H103" s="23"/>
      <c r="I103" s="23"/>
      <c r="J103" s="23"/>
      <c r="K103" s="23">
        <v>500</v>
      </c>
      <c r="L103" s="23"/>
      <c r="M103" s="13" t="s">
        <v>229</v>
      </c>
      <c r="N103" s="87"/>
      <c r="O103" s="49"/>
    </row>
    <row r="104" spans="1:15" ht="131.25" customHeight="1">
      <c r="A104" s="40">
        <v>85</v>
      </c>
      <c r="B104" s="15" t="s">
        <v>253</v>
      </c>
      <c r="C104" s="46" t="s">
        <v>26</v>
      </c>
      <c r="D104" s="13" t="s">
        <v>254</v>
      </c>
      <c r="E104" s="23">
        <v>77376</v>
      </c>
      <c r="F104" s="22">
        <f t="shared" si="10"/>
        <v>77376</v>
      </c>
      <c r="G104" s="23">
        <v>69638.399999999994</v>
      </c>
      <c r="H104" s="23"/>
      <c r="I104" s="23"/>
      <c r="J104" s="23"/>
      <c r="K104" s="23">
        <v>7737.6</v>
      </c>
      <c r="L104" s="23"/>
      <c r="M104" s="13" t="s">
        <v>257</v>
      </c>
      <c r="N104" s="50" t="s">
        <v>74</v>
      </c>
      <c r="O104" s="49"/>
    </row>
    <row r="105" spans="1:15" ht="125.25" customHeight="1">
      <c r="A105" s="40">
        <v>86</v>
      </c>
      <c r="B105" s="15" t="s">
        <v>255</v>
      </c>
      <c r="C105" s="46" t="s">
        <v>26</v>
      </c>
      <c r="D105" s="48" t="s">
        <v>256</v>
      </c>
      <c r="E105" s="23">
        <v>15500</v>
      </c>
      <c r="F105" s="22">
        <f t="shared" si="10"/>
        <v>15500</v>
      </c>
      <c r="G105" s="23">
        <v>13950</v>
      </c>
      <c r="H105" s="23"/>
      <c r="I105" s="23"/>
      <c r="J105" s="23"/>
      <c r="K105" s="23">
        <v>1550</v>
      </c>
      <c r="L105" s="23"/>
      <c r="M105" s="14" t="s">
        <v>258</v>
      </c>
      <c r="N105" s="69" t="s">
        <v>50</v>
      </c>
      <c r="O105" s="49"/>
    </row>
    <row r="106" spans="1:15" ht="225" customHeight="1">
      <c r="A106" s="40">
        <v>87</v>
      </c>
      <c r="B106" s="15" t="s">
        <v>261</v>
      </c>
      <c r="C106" s="46" t="s">
        <v>262</v>
      </c>
      <c r="D106" s="48" t="s">
        <v>279</v>
      </c>
      <c r="E106" s="23">
        <v>500000</v>
      </c>
      <c r="F106" s="22">
        <f t="shared" si="10"/>
        <v>500000</v>
      </c>
      <c r="G106" s="23"/>
      <c r="H106" s="23"/>
      <c r="I106" s="23"/>
      <c r="J106" s="23"/>
      <c r="K106" s="23"/>
      <c r="L106" s="23">
        <v>500000</v>
      </c>
      <c r="M106" s="14" t="s">
        <v>263</v>
      </c>
      <c r="N106" s="69" t="s">
        <v>75</v>
      </c>
      <c r="O106" s="49"/>
    </row>
    <row r="107" spans="1:15" ht="148.5" customHeight="1">
      <c r="A107" s="40">
        <v>88</v>
      </c>
      <c r="B107" s="15" t="s">
        <v>264</v>
      </c>
      <c r="C107" s="46" t="s">
        <v>265</v>
      </c>
      <c r="D107" s="48" t="s">
        <v>279</v>
      </c>
      <c r="E107" s="24" t="s">
        <v>282</v>
      </c>
      <c r="F107" s="22">
        <f t="shared" si="10"/>
        <v>0</v>
      </c>
      <c r="G107" s="23"/>
      <c r="H107" s="23"/>
      <c r="I107" s="23"/>
      <c r="J107" s="23"/>
      <c r="K107" s="23"/>
      <c r="L107" s="23"/>
      <c r="M107" s="14" t="s">
        <v>266</v>
      </c>
      <c r="N107" s="69" t="s">
        <v>75</v>
      </c>
      <c r="O107" s="49"/>
    </row>
    <row r="108" spans="1:15" ht="103.5" customHeight="1">
      <c r="A108" s="40">
        <v>89</v>
      </c>
      <c r="B108" s="15" t="s">
        <v>267</v>
      </c>
      <c r="C108" s="46" t="s">
        <v>265</v>
      </c>
      <c r="D108" s="48" t="s">
        <v>279</v>
      </c>
      <c r="E108" s="23">
        <v>200000</v>
      </c>
      <c r="F108" s="22">
        <f t="shared" si="10"/>
        <v>200000</v>
      </c>
      <c r="G108" s="23"/>
      <c r="H108" s="23"/>
      <c r="I108" s="23"/>
      <c r="J108" s="23"/>
      <c r="K108" s="23"/>
      <c r="L108" s="23">
        <v>200000</v>
      </c>
      <c r="M108" s="14" t="s">
        <v>268</v>
      </c>
      <c r="N108" s="69" t="s">
        <v>73</v>
      </c>
      <c r="O108" s="49"/>
    </row>
    <row r="109" spans="1:15" ht="144.75" customHeight="1">
      <c r="A109" s="40">
        <v>90</v>
      </c>
      <c r="B109" s="15" t="s">
        <v>269</v>
      </c>
      <c r="C109" s="46" t="s">
        <v>26</v>
      </c>
      <c r="D109" s="48" t="s">
        <v>280</v>
      </c>
      <c r="E109" s="23">
        <v>90000</v>
      </c>
      <c r="F109" s="22">
        <f t="shared" si="10"/>
        <v>90000</v>
      </c>
      <c r="G109" s="23"/>
      <c r="H109" s="23"/>
      <c r="I109" s="23"/>
      <c r="J109" s="23"/>
      <c r="K109" s="23"/>
      <c r="L109" s="23">
        <v>90000</v>
      </c>
      <c r="M109" s="14" t="s">
        <v>270</v>
      </c>
      <c r="N109" s="69" t="s">
        <v>51</v>
      </c>
      <c r="O109" s="49"/>
    </row>
    <row r="110" spans="1:15" ht="276" customHeight="1">
      <c r="A110" s="40">
        <v>91</v>
      </c>
      <c r="B110" s="35" t="s">
        <v>271</v>
      </c>
      <c r="C110" s="46" t="s">
        <v>262</v>
      </c>
      <c r="D110" s="13" t="s">
        <v>277</v>
      </c>
      <c r="E110" s="23">
        <v>3000</v>
      </c>
      <c r="F110" s="22">
        <f t="shared" si="10"/>
        <v>3000</v>
      </c>
      <c r="G110" s="23"/>
      <c r="H110" s="23"/>
      <c r="I110" s="23"/>
      <c r="J110" s="23"/>
      <c r="K110" s="23"/>
      <c r="L110" s="23">
        <v>3000</v>
      </c>
      <c r="M110" s="46" t="s">
        <v>274</v>
      </c>
      <c r="N110" s="69" t="s">
        <v>281</v>
      </c>
      <c r="O110" s="49"/>
    </row>
    <row r="111" spans="1:15" ht="179.25" customHeight="1">
      <c r="A111" s="40">
        <v>92</v>
      </c>
      <c r="B111" s="35" t="s">
        <v>272</v>
      </c>
      <c r="C111" s="46" t="s">
        <v>262</v>
      </c>
      <c r="D111" s="13" t="s">
        <v>277</v>
      </c>
      <c r="E111" s="23">
        <v>200000</v>
      </c>
      <c r="F111" s="22">
        <f t="shared" si="10"/>
        <v>200000</v>
      </c>
      <c r="G111" s="23"/>
      <c r="H111" s="23"/>
      <c r="I111" s="23"/>
      <c r="J111" s="23"/>
      <c r="K111" s="23"/>
      <c r="L111" s="23">
        <v>200000</v>
      </c>
      <c r="M111" s="46" t="s">
        <v>275</v>
      </c>
      <c r="N111" s="69" t="s">
        <v>281</v>
      </c>
      <c r="O111" s="49"/>
    </row>
    <row r="112" spans="1:15" ht="245.25" customHeight="1">
      <c r="A112" s="40">
        <v>93</v>
      </c>
      <c r="B112" s="35" t="s">
        <v>273</v>
      </c>
      <c r="C112" s="46" t="s">
        <v>262</v>
      </c>
      <c r="D112" s="13" t="s">
        <v>278</v>
      </c>
      <c r="E112" s="23">
        <v>400000</v>
      </c>
      <c r="F112" s="22">
        <f t="shared" si="10"/>
        <v>400000</v>
      </c>
      <c r="G112" s="23"/>
      <c r="H112" s="23"/>
      <c r="I112" s="23"/>
      <c r="J112" s="23"/>
      <c r="K112" s="23"/>
      <c r="L112" s="23">
        <v>400000</v>
      </c>
      <c r="M112" s="46" t="s">
        <v>276</v>
      </c>
      <c r="N112" s="69" t="s">
        <v>281</v>
      </c>
      <c r="O112" s="49"/>
    </row>
    <row r="114" spans="1:15" s="73" customFormat="1" ht="15.75" customHeight="1">
      <c r="A114" s="84" t="s">
        <v>285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</row>
    <row r="115" spans="1:15" s="73" customFormat="1" ht="15.75" customHeight="1">
      <c r="A115" s="84" t="s">
        <v>259</v>
      </c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</row>
    <row r="116" spans="1:15" s="73" customFormat="1" ht="15.75" customHeight="1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</row>
    <row r="117" spans="1:15" s="73" customFormat="1" ht="15">
      <c r="A117" s="5"/>
      <c r="B117" s="74"/>
      <c r="C117" s="5"/>
      <c r="D117" s="74"/>
      <c r="E117" s="74"/>
      <c r="F117" s="75"/>
      <c r="G117" s="76"/>
      <c r="H117" s="76"/>
      <c r="I117" s="76"/>
      <c r="J117" s="76"/>
      <c r="K117" s="76"/>
      <c r="L117" s="74"/>
      <c r="M117" s="74"/>
      <c r="N117" s="5"/>
    </row>
    <row r="118" spans="1:15" s="73" customFormat="1" ht="15">
      <c r="A118" s="5"/>
      <c r="B118" s="74"/>
      <c r="C118" s="5"/>
      <c r="D118" s="74"/>
      <c r="E118" s="74"/>
      <c r="F118" s="75"/>
      <c r="G118" s="76"/>
      <c r="H118" s="76"/>
      <c r="I118" s="76"/>
      <c r="J118" s="76"/>
      <c r="K118" s="76"/>
      <c r="L118" s="74"/>
      <c r="M118" s="74"/>
      <c r="N118" s="5"/>
    </row>
    <row r="119" spans="1:15" s="81" customFormat="1">
      <c r="A119" s="77" t="s">
        <v>240</v>
      </c>
      <c r="B119" s="78"/>
      <c r="C119" s="79"/>
      <c r="D119" s="78"/>
      <c r="E119" s="78"/>
      <c r="F119" s="80"/>
      <c r="G119" s="80"/>
      <c r="H119" s="80"/>
      <c r="I119" s="80"/>
      <c r="J119" s="80"/>
      <c r="K119" s="80"/>
      <c r="L119" s="78"/>
      <c r="M119" s="78"/>
      <c r="N119" s="79"/>
    </row>
    <row r="120" spans="1:15" s="81" customFormat="1">
      <c r="A120" s="77" t="s">
        <v>241</v>
      </c>
      <c r="B120" s="78"/>
      <c r="C120" s="79"/>
      <c r="D120" s="78"/>
      <c r="E120" s="78"/>
      <c r="F120" s="80"/>
      <c r="G120" s="80"/>
      <c r="H120" s="80"/>
      <c r="I120" s="80"/>
      <c r="J120" s="80"/>
      <c r="K120" s="80"/>
      <c r="L120" s="78"/>
      <c r="M120" s="78"/>
      <c r="N120" s="79"/>
    </row>
    <row r="121" spans="1:15" s="81" customFormat="1">
      <c r="A121" s="77" t="s">
        <v>242</v>
      </c>
      <c r="B121" s="78"/>
      <c r="C121" s="79"/>
      <c r="D121" s="78"/>
      <c r="E121" s="78"/>
      <c r="F121" s="80"/>
      <c r="G121" s="80"/>
      <c r="H121" s="80"/>
      <c r="I121" s="80"/>
      <c r="J121" s="80"/>
      <c r="K121" s="82" t="s">
        <v>243</v>
      </c>
      <c r="L121" s="78"/>
      <c r="M121" s="78"/>
      <c r="N121" s="79"/>
    </row>
    <row r="122" spans="1:15" s="81" customFormat="1">
      <c r="A122" s="79"/>
      <c r="B122" s="78"/>
      <c r="C122" s="79"/>
      <c r="D122" s="78"/>
      <c r="E122" s="78"/>
      <c r="F122" s="80"/>
      <c r="G122" s="80"/>
      <c r="H122" s="80"/>
      <c r="I122" s="80"/>
      <c r="J122" s="80"/>
      <c r="K122" s="80"/>
      <c r="L122" s="78"/>
      <c r="M122" s="78"/>
      <c r="N122" s="79"/>
    </row>
    <row r="123" spans="1:15" s="81" customFormat="1">
      <c r="A123" s="79"/>
      <c r="B123" s="78"/>
      <c r="C123" s="79"/>
      <c r="D123" s="78"/>
      <c r="E123" s="78"/>
      <c r="F123" s="80"/>
      <c r="G123" s="80"/>
      <c r="H123" s="80"/>
      <c r="I123" s="80"/>
      <c r="J123" s="80"/>
      <c r="K123" s="80"/>
      <c r="L123" s="78"/>
      <c r="M123" s="78"/>
      <c r="N123" s="79"/>
    </row>
    <row r="124" spans="1:15" s="81" customFormat="1" ht="30" customHeight="1">
      <c r="A124" s="77" t="s">
        <v>244</v>
      </c>
      <c r="B124" s="78"/>
      <c r="C124" s="79"/>
      <c r="D124" s="78"/>
      <c r="E124" s="78"/>
      <c r="F124" s="80"/>
      <c r="G124" s="80"/>
      <c r="H124" s="80"/>
      <c r="I124" s="80"/>
      <c r="J124" s="80"/>
      <c r="K124" s="134" t="s">
        <v>245</v>
      </c>
      <c r="L124" s="134"/>
      <c r="M124" s="78"/>
      <c r="N124" s="79"/>
    </row>
    <row r="125" spans="1:15" s="73" customFormat="1" ht="15">
      <c r="A125" s="5"/>
      <c r="B125" s="74"/>
      <c r="C125" s="5"/>
      <c r="D125" s="74"/>
      <c r="E125" s="74"/>
      <c r="F125" s="75"/>
      <c r="G125" s="76"/>
      <c r="H125" s="76"/>
      <c r="I125" s="76"/>
      <c r="J125" s="76"/>
      <c r="K125" s="76"/>
      <c r="L125" s="74"/>
      <c r="M125" s="74"/>
      <c r="N125" s="5"/>
    </row>
  </sheetData>
  <mergeCells count="64">
    <mergeCell ref="K124:L124"/>
    <mergeCell ref="A6:O6"/>
    <mergeCell ref="A7:O7"/>
    <mergeCell ref="A8:O8"/>
    <mergeCell ref="N20:N22"/>
    <mergeCell ref="N33:N38"/>
    <mergeCell ref="D23:D24"/>
    <mergeCell ref="D29:D32"/>
    <mergeCell ref="C20:C22"/>
    <mergeCell ref="D33:D38"/>
    <mergeCell ref="D65:D67"/>
    <mergeCell ref="O65:O67"/>
    <mergeCell ref="N17:N19"/>
    <mergeCell ref="O60:O64"/>
    <mergeCell ref="A11:A14"/>
    <mergeCell ref="O20:O22"/>
    <mergeCell ref="N1:O1"/>
    <mergeCell ref="N2:O2"/>
    <mergeCell ref="N3:O3"/>
    <mergeCell ref="N4:O4"/>
    <mergeCell ref="N80:N83"/>
    <mergeCell ref="O11:O14"/>
    <mergeCell ref="N52:N56"/>
    <mergeCell ref="N63:N64"/>
    <mergeCell ref="N11:N14"/>
    <mergeCell ref="N29:N30"/>
    <mergeCell ref="N60:N62"/>
    <mergeCell ref="G13:I13"/>
    <mergeCell ref="J13:K13"/>
    <mergeCell ref="L13:L14"/>
    <mergeCell ref="M11:M14"/>
    <mergeCell ref="F11:L11"/>
    <mergeCell ref="G12:L12"/>
    <mergeCell ref="F12:F14"/>
    <mergeCell ref="E11:E14"/>
    <mergeCell ref="B11:B14"/>
    <mergeCell ref="C11:C14"/>
    <mergeCell ref="D52:D56"/>
    <mergeCell ref="D11:D14"/>
    <mergeCell ref="D17:D19"/>
    <mergeCell ref="D20:D22"/>
    <mergeCell ref="N94:N95"/>
    <mergeCell ref="N40:N41"/>
    <mergeCell ref="D40:D44"/>
    <mergeCell ref="D45:D50"/>
    <mergeCell ref="N45:N50"/>
    <mergeCell ref="N70:N71"/>
    <mergeCell ref="N68:N69"/>
    <mergeCell ref="D60:D62"/>
    <mergeCell ref="D70:D71"/>
    <mergeCell ref="N74:N75"/>
    <mergeCell ref="D73:D75"/>
    <mergeCell ref="N77:N78"/>
    <mergeCell ref="D77:D78"/>
    <mergeCell ref="N65:N67"/>
    <mergeCell ref="N88:N90"/>
    <mergeCell ref="D63:D64"/>
    <mergeCell ref="A114:O114"/>
    <mergeCell ref="A115:O115"/>
    <mergeCell ref="A116:O116"/>
    <mergeCell ref="N96:N98"/>
    <mergeCell ref="N99:N103"/>
    <mergeCell ref="D96:D98"/>
    <mergeCell ref="D99:D103"/>
  </mergeCells>
  <pageMargins left="0" right="0" top="0.74803149606299213" bottom="0.19685039370078741" header="0.31496062992125984" footer="0.31496062992125984"/>
  <pageSetup paperSize="9" scale="57" orientation="landscape" r:id="rId1"/>
  <rowBreaks count="2" manualBreakCount="2">
    <brk id="22" max="14" man="1"/>
    <brk id="6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2019-03-27T09:02:26Z</dcterms:modified>
</cp:coreProperties>
</file>