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an5\Desktop\Скинуть\"/>
    </mc:Choice>
  </mc:AlternateContent>
  <bookViews>
    <workbookView xWindow="-120" yWindow="-120" windowWidth="15600" windowHeight="11160"/>
  </bookViews>
  <sheets>
    <sheet name="Лист1" sheetId="1" r:id="rId1"/>
  </sheets>
  <definedNames>
    <definedName name="_xlnm._FilterDatabase" localSheetId="0" hidden="1">Лист1!$A$9:$M$127</definedName>
    <definedName name="_xlnm.Print_Area" localSheetId="0">Лист1!$A$1:$M$229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11" i="1" l="1"/>
  <c r="J172" i="1" l="1"/>
  <c r="I172" i="1"/>
  <c r="H125" i="1"/>
  <c r="I125" i="1"/>
  <c r="J125" i="1"/>
  <c r="K125" i="1"/>
  <c r="H126" i="1"/>
  <c r="I126" i="1"/>
  <c r="J126" i="1"/>
  <c r="K126" i="1"/>
  <c r="J129" i="1"/>
  <c r="K129" i="1"/>
  <c r="G126" i="1"/>
  <c r="G125" i="1"/>
  <c r="D216" i="1" s="1"/>
  <c r="L122" i="1"/>
  <c r="L93" i="1"/>
  <c r="L126" i="1" s="1"/>
  <c r="H94" i="1"/>
  <c r="L92" i="1"/>
  <c r="G90" i="1"/>
  <c r="L81" i="1"/>
  <c r="L80" i="1"/>
  <c r="G82" i="1"/>
  <c r="L82" i="1" s="1"/>
  <c r="G79" i="1"/>
  <c r="L78" i="1"/>
  <c r="L77" i="1"/>
  <c r="L79" i="1" l="1"/>
  <c r="L121" i="1" l="1"/>
  <c r="G72" i="1"/>
  <c r="L71" i="1"/>
  <c r="K62" i="1" l="1"/>
  <c r="K127" i="1" s="1"/>
  <c r="J59" i="1"/>
  <c r="J127" i="1" s="1"/>
  <c r="I109" i="1"/>
  <c r="I129" i="1" s="1"/>
  <c r="H107" i="1"/>
  <c r="H129" i="1" s="1"/>
  <c r="G97" i="1"/>
  <c r="G129" i="1" s="1"/>
  <c r="I64" i="1"/>
  <c r="H62" i="1"/>
  <c r="G102" i="1"/>
  <c r="L49" i="1" l="1"/>
  <c r="L48" i="1"/>
  <c r="H50" i="1"/>
  <c r="I50" i="1"/>
  <c r="J50" i="1"/>
  <c r="K50" i="1"/>
  <c r="G50" i="1"/>
  <c r="L50" i="1" l="1"/>
  <c r="H51" i="1"/>
  <c r="O34" i="1" l="1"/>
  <c r="O32" i="1"/>
  <c r="O31" i="1"/>
  <c r="G33" i="1"/>
  <c r="L41" i="1"/>
  <c r="P34" i="1" l="1"/>
  <c r="E219" i="1" l="1"/>
  <c r="F219" i="1"/>
  <c r="G219" i="1"/>
  <c r="H219" i="1"/>
  <c r="D219" i="1"/>
  <c r="D217" i="1"/>
  <c r="I219" i="1" l="1"/>
  <c r="E217" i="1" l="1"/>
  <c r="F217" i="1"/>
  <c r="G217" i="1"/>
  <c r="H217" i="1"/>
  <c r="G218" i="1"/>
  <c r="H218" i="1"/>
  <c r="I217" i="1" l="1"/>
  <c r="L120" i="1" l="1"/>
  <c r="L30" i="1"/>
  <c r="L69" i="1"/>
  <c r="L68" i="1"/>
  <c r="E220" i="1" l="1"/>
  <c r="F220" i="1"/>
  <c r="G220" i="1"/>
  <c r="H220" i="1"/>
  <c r="D220" i="1"/>
  <c r="E216" i="1"/>
  <c r="F216" i="1"/>
  <c r="G216" i="1"/>
  <c r="H216" i="1"/>
  <c r="G215" i="1" l="1"/>
  <c r="H215" i="1"/>
  <c r="K123" i="1"/>
  <c r="M152" i="1" s="1"/>
  <c r="J123" i="1"/>
  <c r="L152" i="1" s="1"/>
  <c r="I220" i="1"/>
  <c r="L119" i="1"/>
  <c r="L118" i="1"/>
  <c r="L67" i="1"/>
  <c r="L29" i="1"/>
  <c r="L12" i="1"/>
  <c r="I216" i="1" l="1"/>
  <c r="L90" i="1"/>
  <c r="L89" i="1"/>
  <c r="G91" i="1"/>
  <c r="L91" i="1" s="1"/>
  <c r="L117" i="1" l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G94" i="1" l="1"/>
  <c r="L94" i="1" s="1"/>
  <c r="G88" i="1"/>
  <c r="L87" i="1"/>
  <c r="L86" i="1"/>
  <c r="G85" i="1"/>
  <c r="L84" i="1"/>
  <c r="L70" i="1"/>
  <c r="L72" i="1" s="1"/>
  <c r="L73" i="1"/>
  <c r="L74" i="1"/>
  <c r="L75" i="1"/>
  <c r="L76" i="1"/>
  <c r="L83" i="1"/>
  <c r="L85" i="1" s="1"/>
  <c r="L95" i="1"/>
  <c r="L96" i="1"/>
  <c r="L97" i="1"/>
  <c r="L98" i="1"/>
  <c r="L99" i="1"/>
  <c r="L100" i="1"/>
  <c r="L101" i="1"/>
  <c r="L27" i="1"/>
  <c r="L66" i="1"/>
  <c r="L65" i="1"/>
  <c r="L64" i="1"/>
  <c r="L63" i="1"/>
  <c r="L40" i="1"/>
  <c r="I55" i="1"/>
  <c r="I127" i="1" s="1"/>
  <c r="H55" i="1"/>
  <c r="H127" i="1" s="1"/>
  <c r="G55" i="1"/>
  <c r="L59" i="1"/>
  <c r="L39" i="1"/>
  <c r="L62" i="1"/>
  <c r="L61" i="1"/>
  <c r="L60" i="1"/>
  <c r="L58" i="1"/>
  <c r="L57" i="1"/>
  <c r="L56" i="1"/>
  <c r="L54" i="1"/>
  <c r="L53" i="1"/>
  <c r="L52" i="1"/>
  <c r="L51" i="1"/>
  <c r="G127" i="1" l="1"/>
  <c r="G123" i="1" s="1"/>
  <c r="I152" i="1" s="1"/>
  <c r="H123" i="1"/>
  <c r="J152" i="1" s="1"/>
  <c r="E218" i="1"/>
  <c r="E215" i="1" s="1"/>
  <c r="D218" i="1"/>
  <c r="D215" i="1" s="1"/>
  <c r="I123" i="1"/>
  <c r="K152" i="1" s="1"/>
  <c r="F218" i="1"/>
  <c r="F215" i="1" s="1"/>
  <c r="L88" i="1"/>
  <c r="L55" i="1"/>
  <c r="L18" i="1"/>
  <c r="L26" i="1"/>
  <c r="L25" i="1"/>
  <c r="L23" i="1"/>
  <c r="L22" i="1"/>
  <c r="H24" i="1"/>
  <c r="I24" i="1"/>
  <c r="J24" i="1"/>
  <c r="K24" i="1"/>
  <c r="G24" i="1"/>
  <c r="L20" i="1"/>
  <c r="L19" i="1"/>
  <c r="H21" i="1"/>
  <c r="I21" i="1"/>
  <c r="J21" i="1"/>
  <c r="K21" i="1"/>
  <c r="G21" i="1"/>
  <c r="L13" i="1"/>
  <c r="L38" i="1"/>
  <c r="L37" i="1"/>
  <c r="H47" i="1"/>
  <c r="G47" i="1"/>
  <c r="L46" i="1"/>
  <c r="L45" i="1"/>
  <c r="I47" i="1"/>
  <c r="J47" i="1"/>
  <c r="K47" i="1"/>
  <c r="L43" i="1"/>
  <c r="L42" i="1"/>
  <c r="G44" i="1"/>
  <c r="H44" i="1"/>
  <c r="I44" i="1"/>
  <c r="J44" i="1"/>
  <c r="K44" i="1"/>
  <c r="L36" i="1"/>
  <c r="L35" i="1"/>
  <c r="L125" i="1" l="1"/>
  <c r="I218" i="1"/>
  <c r="L47" i="1"/>
  <c r="L24" i="1"/>
  <c r="L21" i="1"/>
  <c r="L44" i="1"/>
  <c r="I215" i="1" l="1"/>
  <c r="L34" i="1"/>
  <c r="L31" i="1"/>
  <c r="L32" i="1"/>
  <c r="H33" i="1"/>
  <c r="I33" i="1"/>
  <c r="J33" i="1"/>
  <c r="K33" i="1"/>
  <c r="L28" i="1"/>
  <c r="L33" i="1" l="1"/>
  <c r="L16" i="1" l="1"/>
  <c r="L15" i="1"/>
  <c r="L127" i="1" s="1"/>
  <c r="H17" i="1"/>
  <c r="I17" i="1"/>
  <c r="J17" i="1"/>
  <c r="K17" i="1"/>
  <c r="G17" i="1"/>
  <c r="L14" i="1"/>
  <c r="L129" i="1" l="1"/>
  <c r="L123" i="1" s="1"/>
  <c r="L17" i="1"/>
</calcChain>
</file>

<file path=xl/sharedStrings.xml><?xml version="1.0" encoding="utf-8"?>
<sst xmlns="http://schemas.openxmlformats.org/spreadsheetml/2006/main" count="617" uniqueCount="297">
  <si>
    <t>Додаток 1</t>
  </si>
  <si>
    <t>№ з/п</t>
  </si>
  <si>
    <t>Завдання</t>
  </si>
  <si>
    <t>Зміст заходів</t>
  </si>
  <si>
    <t>Строк виконання заходу</t>
  </si>
  <si>
    <t>Виконавці</t>
  </si>
  <si>
    <t>Джерела фінансу- вання</t>
  </si>
  <si>
    <t>Обсяги фінансування по роках, тис. грн.</t>
  </si>
  <si>
    <t>Очікуваний результат</t>
  </si>
  <si>
    <t>всього</t>
  </si>
  <si>
    <t>Громадсько-державне управління освітою на засадах децентралізації</t>
  </si>
  <si>
    <t>Науково-методичний супровід освіти. Розвиток людських ресурсів</t>
  </si>
  <si>
    <t>Індекс якості дошкільної освіти</t>
  </si>
  <si>
    <t>Нова укра-їнська школа</t>
  </si>
  <si>
    <t>Обдаровані діти</t>
  </si>
  <si>
    <t xml:space="preserve">Здоров’я через освіту </t>
  </si>
  <si>
    <t>Освіта дітей з особливими освітніми потребами</t>
  </si>
  <si>
    <t>Шкільний автобус</t>
  </si>
  <si>
    <t>Безпечне освітнє середовище</t>
  </si>
  <si>
    <t>Позашкілля</t>
  </si>
  <si>
    <t>2023-2024 роки</t>
  </si>
  <si>
    <t>Управління освіти</t>
  </si>
  <si>
    <t>Кошти інших джерел</t>
  </si>
  <si>
    <t xml:space="preserve">Збільшення кількості місць на 15 одиниць  у дошкільних навчальних закладах 
(далі-ДНЗ) №№25,40
</t>
  </si>
  <si>
    <t>2021-2025 роки</t>
  </si>
  <si>
    <t>Усього</t>
  </si>
  <si>
    <t>Облаштування 45 закладів освіти системою відеоспостереження</t>
  </si>
  <si>
    <t>Державний бюджет</t>
  </si>
  <si>
    <t>2021-2022 роки</t>
  </si>
  <si>
    <t xml:space="preserve">Створення на базі Бахмутського центру технічної творчості дітей та юнацтва нового технічного напрямку </t>
  </si>
  <si>
    <t>Підвищення кваліфікації, перепідготовка кадрів закладами післядипломної освіти</t>
  </si>
  <si>
    <t xml:space="preserve">Оновлення матеріально-технічної бази по 3 ЗЗСО щорічно за рахунок додатково залучених коштів </t>
  </si>
  <si>
    <t xml:space="preserve">Оновлення матеріально-технічної бази по 3 ЗДО щорічно за рахунок додатково залучених коштів </t>
  </si>
  <si>
    <t>Придбання меблів, дидактичного матеріалу та комп’ютерного обладнання відповідно до стандартів НУШ</t>
  </si>
  <si>
    <t>Матеріально-технічна база навчальних закладів</t>
  </si>
  <si>
    <t>Придбання 20 одиниць технологічного обладнання щорічно</t>
  </si>
  <si>
    <t>Придбання ліній роздачі у 10 ЗЗСО</t>
  </si>
  <si>
    <t>Придбання 9000 одиниць меблів в усі ЗДО громади</t>
  </si>
  <si>
    <t>Придбання 50000 одиниць посуду в усі ЗДО громади</t>
  </si>
  <si>
    <t>Придбання 100000 одиниць посуду в усі ЗЗСО громади</t>
  </si>
  <si>
    <t>Придбання 30000 одиниць м'якого інвентарю в усі ЗДО громади</t>
  </si>
  <si>
    <t>Придбання 18 одиниць обладнання</t>
  </si>
  <si>
    <t>Придбання 8000  спортивного інвентаря для фізичного розвитку вихованців в усі ЗДО громади</t>
  </si>
  <si>
    <t>Придбання 6000  спортивного інвентаря для фізичного розвитку вихованців в усі ЗЗСО громади</t>
  </si>
  <si>
    <t>Придбання 9000 одиниць вогнегасників та респіраторів для пожежної безпеки закладів освіти</t>
  </si>
  <si>
    <t>Придбання 30000 одиниць м'якого інвентарю в усі ЗЗСО громади</t>
  </si>
  <si>
    <t>Придбання 1000 одиниць штучного освітлення</t>
  </si>
  <si>
    <t>Придбання 5000 одиниць музичного обладнання для всебічного розвитку вихованців</t>
  </si>
  <si>
    <t>Придбання 3200 м2 лінолеуму у заклади освіти</t>
  </si>
  <si>
    <t>Матеріально-технічний  стан  приміщень  та  територій  навчальних закладів</t>
  </si>
  <si>
    <t xml:space="preserve">Створення належних умов для навчання та виховання 173 дітей   </t>
  </si>
  <si>
    <t xml:space="preserve">Створення належних умов для навчання та виховання 118 дітей   </t>
  </si>
  <si>
    <t xml:space="preserve">Створення належних умов для навчання та виховання 176 дітей   </t>
  </si>
  <si>
    <t xml:space="preserve">Створення належних умов для навчання та виховання 25 дітей   </t>
  </si>
  <si>
    <t xml:space="preserve">Створення належних умов для навчання та виховання 88 дітей   </t>
  </si>
  <si>
    <t>2021 рік</t>
  </si>
  <si>
    <t>2022 рік</t>
  </si>
  <si>
    <t>2023 рік</t>
  </si>
  <si>
    <t>2024 рік</t>
  </si>
  <si>
    <t>2025 рік</t>
  </si>
  <si>
    <t xml:space="preserve">Створення належних умов для навчання та виховання 1150 дітей   </t>
  </si>
  <si>
    <t xml:space="preserve">Створення належних умов для навчання та виховання 1043 дітей  </t>
  </si>
  <si>
    <t xml:space="preserve">Створення належних умов для навчання та виховання 694 дітей   </t>
  </si>
  <si>
    <t xml:space="preserve">Створення належних умов для навчання та виховання 66 дітей   </t>
  </si>
  <si>
    <t xml:space="preserve">Створення належних умов для навчання та виховання 176 дітей  </t>
  </si>
  <si>
    <t>Створення належних умов</t>
  </si>
  <si>
    <t>Створення належних умов для виховання на загальній площі - 2711,5 м2</t>
  </si>
  <si>
    <t xml:space="preserve">Створення належних умов для навчання та виховання 390 дітей   </t>
  </si>
  <si>
    <t xml:space="preserve">Створення належних умов для навчання та виховання 31 дитини   </t>
  </si>
  <si>
    <t>Створення належних умов для надання коррекційної допомоги</t>
  </si>
  <si>
    <t>Створення пральні для закладів освіти громади</t>
  </si>
  <si>
    <t xml:space="preserve">Створення належних умов для навчання та виховання 91 дітей   </t>
  </si>
  <si>
    <t xml:space="preserve">Створення належних умов для навчання та виховання 115 дітей   </t>
  </si>
  <si>
    <t xml:space="preserve">Створення належних умов для навчання та виховання 19дітей   </t>
  </si>
  <si>
    <t xml:space="preserve">Створення належних умов для навчання та виховання 1016 дітей   </t>
  </si>
  <si>
    <t xml:space="preserve">Створення належних умов для навчання та виховання 221 дітей   </t>
  </si>
  <si>
    <t xml:space="preserve">Створення належних умов для навчання та виховання 92 дітей   </t>
  </si>
  <si>
    <t xml:space="preserve">Створення належних умов для навчання та виховання 205 дітей   </t>
  </si>
  <si>
    <t xml:space="preserve">Створення належних умов для навчання та виховання 133 дітей   </t>
  </si>
  <si>
    <t xml:space="preserve">Створення належних умов для навчання та виховання 62 дітей   </t>
  </si>
  <si>
    <t xml:space="preserve">Створення належних умов для навчання та виховання 187 дітей   </t>
  </si>
  <si>
    <t xml:space="preserve">Створення належних умов для навчання359 дітей   </t>
  </si>
  <si>
    <t xml:space="preserve">Створення належних умов для навчання та виховання 93 дітей   </t>
  </si>
  <si>
    <t xml:space="preserve">Створення належних умов для навчання та виховання 172 дітей   </t>
  </si>
  <si>
    <t xml:space="preserve">Створення належних умов для виховання 395 дітей   </t>
  </si>
  <si>
    <t>Обласний бюджет</t>
  </si>
  <si>
    <t xml:space="preserve">3.2. Забезпечення сприяння участі  в інвестиційних проєктах, грантах, конкурсах місько-го, регіонального, міжнародного рівнів </t>
  </si>
  <si>
    <t>3.3. Забезпечення інформатизації ЗДО (придбання оргтехніки, підключення до мережі швидкісного Інтернету) з обов’язковим якісним системним адмініструванням</t>
  </si>
  <si>
    <t xml:space="preserve">4.1.Участь ЗЗСО в інвестиційних проєктах, грантах, конкурсах міського, регіонального, міжнародного рівнів  </t>
  </si>
  <si>
    <t>4.2.Облаштування навчальних кабінетів для першокласників відповідно до стандартів Нової української школи
(далі-НУШ)</t>
  </si>
  <si>
    <t xml:space="preserve">4.3.Зберігання, доставка підручників та посібників </t>
  </si>
  <si>
    <t>4.4.Розроблення та виготовлення оновленого посібника «Подарунок першокласнику»</t>
  </si>
  <si>
    <t>4.5.Сприяти  забезпеченню закладів  освіти сучасним  мультимедійним  обладнанням та комп’ютерною технікою</t>
  </si>
  <si>
    <t>6.1.Організація харчування вихованців ЗДО</t>
  </si>
  <si>
    <t>6.2.Організація харчування учнів 1-4 класів та учнів пільгових категорій ЗЗСО</t>
  </si>
  <si>
    <t>7.2.Заміна дверей електрощитових та об'єктів підвищеної небезпечності на сертифіковані протипожежні по ЗДО</t>
  </si>
  <si>
    <t>7.4. Придбання вогнегасників та респіраторів у всі заклади освіти</t>
  </si>
  <si>
    <t>7.5. Придбання світильників у заклади освіти</t>
  </si>
  <si>
    <t>11.1.Придбання обладнання для пральні</t>
  </si>
  <si>
    <t xml:space="preserve">11.3.Придбання ліній роздачі на харчоблоки по закладам загальної середньої освіти </t>
  </si>
  <si>
    <t xml:space="preserve">11.4.Сприяння оновленню  в закладах дошкільної освіти  громади меблів </t>
  </si>
  <si>
    <t xml:space="preserve">11.6.Сприяння оновленню  в закладах дошкільної освіти  громади посуду та іншого інвентарю  на харчоблоки </t>
  </si>
  <si>
    <t xml:space="preserve">11.7.Сприяння оновленню  в ЗЗСО  громади посуду та іншого інвентарю  на харчоблоки </t>
  </si>
  <si>
    <t>11.8.Сприяння оновленню  в ЗДО  громади  м'якого інвентарю</t>
  </si>
  <si>
    <t>11.9.Сприяння оновленню  в ЗЗСО  громади  м'якого інвентарю</t>
  </si>
  <si>
    <t xml:space="preserve">Придбання 2000 одиниць іграшок у ЗДО з урахуванням вимог Типового переліку </t>
  </si>
  <si>
    <t>11.10. Оновлення іграшок в ЗДО громади</t>
  </si>
  <si>
    <t>Додаток 2</t>
  </si>
  <si>
    <t>Назва показника</t>
  </si>
  <si>
    <t>Одиниця виміру</t>
  </si>
  <si>
    <t xml:space="preserve">Реорганізація закладів освіти, в т.ч. зміна правоустановчих документів </t>
  </si>
  <si>
    <t>Відшкодування витрат на перевезення 50 обдарованих дітей та молоді</t>
  </si>
  <si>
    <t>11.12.Сприяння оновленню  в ЗЗСО  громади спортивного інвентарю</t>
  </si>
  <si>
    <t>11.16.Оновлення транспортних засобів Управління освіти</t>
  </si>
  <si>
    <t>12.1.Реконструкція будівлі дошкільного навчального закладу №10 "Кристалик", розташованого за адресою : м. Бахмут, вул. Свободи,18 а</t>
  </si>
  <si>
    <t>12.3.Реконструкція  (комплексна термосанація) дошкільного навчального закладу № 52 "Райдуга", розташованого за адресою: Донецька область, м.Бахмут, вул.Сибірцева,166</t>
  </si>
  <si>
    <t>12.4.Капітальний ремонт приміщень будівлі ДНЗ «Івушка» розташованого за адресою: вул.Кооперативна 13Б с.Зайцеве Бахмутського району Донецької області</t>
  </si>
  <si>
    <t>11.17.Облаштування павільйонами закладів дошкільної освіти відповідно до санітарно-гігієнічних норм</t>
  </si>
  <si>
    <t>Придбання 150 павільйонів для усіх ЗДО</t>
  </si>
  <si>
    <t>2021-2025 рік</t>
  </si>
  <si>
    <t>25 виготовлених проєктно-кошторисних документацій</t>
  </si>
  <si>
    <t>20 виготовлених проєктно-кошторисних документацій</t>
  </si>
  <si>
    <t>Створення закладів нового типу</t>
  </si>
  <si>
    <t>тис.грн.</t>
  </si>
  <si>
    <t>Вихідні дані на початок дії програми</t>
  </si>
  <si>
    <t>І. Показники витрат</t>
  </si>
  <si>
    <t>7.1.Облаштування закладів освіти системою відеоспостереження для організації відеоконтролю на території ЗДО та ЗЗСО</t>
  </si>
  <si>
    <t>ІІ. Показники продукту</t>
  </si>
  <si>
    <t>Кількість створених закладів нового типу</t>
  </si>
  <si>
    <t>од.</t>
  </si>
  <si>
    <t>Кількість педпрацівників, яким планується пройти підвищення кваліфікації, перепідготовка кадрів закладами післядипломної освіти</t>
  </si>
  <si>
    <t>Кількість закладів, у яких планується проведення заходів інформатизації щорічно</t>
  </si>
  <si>
    <t>Кількість класів, облаштованих відповідно до стандартів НУШ</t>
  </si>
  <si>
    <t>Кількість першокласників</t>
  </si>
  <si>
    <t>Кількість переможців учнівських конкурсів та предметних олімпіад</t>
  </si>
  <si>
    <t>Кількість дітей, яким організовано харчування</t>
  </si>
  <si>
    <t>Кількість дітей, що планується оздоровити за рахунок бюджетних коштів</t>
  </si>
  <si>
    <t xml:space="preserve">Кількість дітей, що отримують матеріальну допомогу по закладах загальної середньої освіти Бахмутської міської ради </t>
  </si>
  <si>
    <t>Кількість закладів, у яких планується облаштування системою відеоспостереження</t>
  </si>
  <si>
    <t>Кількість придбаних сертифікованих протипожежних дверей</t>
  </si>
  <si>
    <t>Кількість придбаних вогнегасників та респіраторів</t>
  </si>
  <si>
    <t>Кількість закладів освіти, що потребують оновлення матеріально-технічної бази</t>
  </si>
  <si>
    <t>Кількість придбаного спеціального обладнання для дітей з особливими освітніми потребами</t>
  </si>
  <si>
    <t>Кількість автобусів для забезпечення безоплатного перевезення учнів і педагогічних працівників</t>
  </si>
  <si>
    <t>Кількість закладів освіти, що потребують покращення матеріально-технічного  стану  приміщень  та  територій  закладів освіти</t>
  </si>
  <si>
    <t>ІІІ. Показники ефективності</t>
  </si>
  <si>
    <t>Рівень відповідності дошкільної, загальної середньої та позашкільної освіти вимогам Національної доктрини розвитку освіти до 2025 року щорічно</t>
  </si>
  <si>
    <t>%</t>
  </si>
  <si>
    <t>ІV. Показник якості</t>
  </si>
  <si>
    <t>Питома вага працівників, яким необхідно проходження курсів підвищення кваліфікації, від загальної кількості тих працівників яким необхідно</t>
  </si>
  <si>
    <t>Питома вага закладів,  які стали переможцями конкурсів місцевого розвитку та інших конкурсів від загальної кількості закладів освіти щорічно</t>
  </si>
  <si>
    <t>Питома вага закладів, у яких реалізувались заходи з інформатизації від загальної кількості закладів освіти</t>
  </si>
  <si>
    <t>Питома вага закладів загальної середньої освіти облаштованих відповідно до стандартів НУШ</t>
  </si>
  <si>
    <t>Динаміка забезпеченості підручниками відповідно до замовлень закладів освіти</t>
  </si>
  <si>
    <t>Забезпеченість першокласників подарунковими наборами (посібниками)</t>
  </si>
  <si>
    <t>Питома вага учнів та вчителів, що отримують стипендії від загальної кількості переможців конкурсів та змагань</t>
  </si>
  <si>
    <t>Середня кількість днів харчування на рік</t>
  </si>
  <si>
    <t>днів</t>
  </si>
  <si>
    <t>Кількість днів перебування в пришкільному таборі</t>
  </si>
  <si>
    <t>Питома вага  дітей-сиріт та дітей, позбавлених батьківського піклування, яким виплачується матеріальна допомога, від загальної кількості  дітей-сиріт та дітей, позбавлених батьківського піклування, які потребують по закладам освіти щорічно</t>
  </si>
  <si>
    <t>Питома вага закладів облаштованих системою відеоспостереження, від загальної кількості закладів</t>
  </si>
  <si>
    <t>Питома вага придбаних вогнегасників та респіраторів на заклади освіти від загальної кількості вогнегасників та респіраторів які потребують заклади освіти</t>
  </si>
  <si>
    <t>Питома вага придбаних сертифікованих протипожежних дверей у заклади освіти від загальної кількості закладів що потребують</t>
  </si>
  <si>
    <t>Динаміка по закладах освіти, по яким проведено заміну інвентарю, обладнання та устаткування</t>
  </si>
  <si>
    <t>Питома вага придбаних автобусів, від загальної потреби у придбанні автобусів для регулярного безоплатного перевезення учнів та педагогів</t>
  </si>
  <si>
    <t>Динаміка по закладах освіти, по яким покращено матеріально-технічний стан приміщень та територій закладів освіти</t>
  </si>
  <si>
    <t xml:space="preserve">Показники результативності Програми </t>
  </si>
  <si>
    <t>Начальник Управління освіти</t>
  </si>
  <si>
    <t>Бахмутської міської ради</t>
  </si>
  <si>
    <t>Н.Ю. Дроздова</t>
  </si>
  <si>
    <t>Ресурсне забезпечення Програми</t>
  </si>
  <si>
    <t>Додаток 3</t>
  </si>
  <si>
    <t>І</t>
  </si>
  <si>
    <t>ІІ</t>
  </si>
  <si>
    <t>ІІІ</t>
  </si>
  <si>
    <t>ІV</t>
  </si>
  <si>
    <t>Обсяг ресурсів, всього,
у тому числі:</t>
  </si>
  <si>
    <t>державний бюджет</t>
  </si>
  <si>
    <t>обласний бюджет</t>
  </si>
  <si>
    <t>кошти інших джерел</t>
  </si>
  <si>
    <t>Надання матеріальної допомоги на придбання одягу та взуття 114 дітям-сиротам та дітям позбавленим батьківського піклування  у ЗЗСО</t>
  </si>
  <si>
    <t>5.1.Забезпечення участі обдарованої молоді у обласних та Всеукраїнських учнівських олімпіадах, турнірах, конкурсах</t>
  </si>
  <si>
    <t>Сприяння створенню сенсорних (ресурсних) кімнат в закладах освіти для надання освітніх послуг дітям з особливими освітніми потребами</t>
  </si>
  <si>
    <t xml:space="preserve">11.5.Сприяння оновленню  в закладах загальної середньої освіти громади меблів </t>
  </si>
  <si>
    <t>11.11.Сприяння оновленню  в ЗДО  громади спортивного інвентарю</t>
  </si>
  <si>
    <t>11.13. Сприяння оновленню музичних інструментів в ЗДО громади</t>
  </si>
  <si>
    <t xml:space="preserve">11.14. Сприяння проведенню поточних ремонтів шляхом придбання будівельних матеріалів </t>
  </si>
  <si>
    <t>11.15.Сприяння забезпеченню базовим обладнанням  навчальних кабінетів із предметів   природно-математичного циклу</t>
  </si>
  <si>
    <t xml:space="preserve">11.18.Облаштування будівель закладів освіти системою дистанційного обліку енергоспоживання </t>
  </si>
  <si>
    <t>Облаштування усіх закладів освіти контролерами</t>
  </si>
  <si>
    <t>Облаштування 9 закладів освіти індивідуальними тепловими пунктами</t>
  </si>
  <si>
    <t>5.3.Запровадження  іноваційних освітніх технологій та сучасних моделей роботи з обдарованими учнями</t>
  </si>
  <si>
    <t>Підвищення кваліфікації 114 вчителів щорічно</t>
  </si>
  <si>
    <t>Доставка 22тис. екземплярів підручників з урахуванням нових стандартів освіти</t>
  </si>
  <si>
    <t>Забезпечення 800 учнів початкової школи щорічно додатковою навчальною літературою</t>
  </si>
  <si>
    <t>Забезпечення  харчування 3100 дітей ЗДО щорічно</t>
  </si>
  <si>
    <t>6.3. Надання матеріальної допомоги для придбання одягу та взуття дітям-сиротам та дітям, позбавленим батьківського піклування, які навчаються у закладах загальної середньої освіти всіх форм власності на території Бахмутської міської ОТГ</t>
  </si>
  <si>
    <t>2021-2023 роки</t>
  </si>
  <si>
    <t>у тому числі:</t>
  </si>
  <si>
    <t>Всього:</t>
  </si>
  <si>
    <t>Загальний обсяг ресурсів</t>
  </si>
  <si>
    <t xml:space="preserve">Створення сенсорних (ресурсних) кімнат шляхом придбання 100 одиниць спеціального  обладнання </t>
  </si>
  <si>
    <t>кошти підприємств</t>
  </si>
  <si>
    <t>Кошти підприємств</t>
  </si>
  <si>
    <t>І етап</t>
  </si>
  <si>
    <t>ІІ етап</t>
  </si>
  <si>
    <t>ІІІ етап</t>
  </si>
  <si>
    <t>ІV етап</t>
  </si>
  <si>
    <t xml:space="preserve">Кількість інвестиційних проєктів, грантів, конкурсів міського, регіонального міжнародного рівнів в яких планується взяти участь </t>
  </si>
  <si>
    <t>Кількість підручників, що необхідно доставити у ЗЗСО</t>
  </si>
  <si>
    <t xml:space="preserve">Динаміка по закладам освіти, по яким придбано обладнання для створення сенсорних кімнат </t>
  </si>
  <si>
    <t>Питома вага закладів, в яких створено додаткових місць у ДНЗ №№25,40, від загальної кількості закладів, що потребують</t>
  </si>
  <si>
    <t>Створення додаткових місць у ДНЗ №№25,40</t>
  </si>
  <si>
    <t>Придбання 17 сертифікованих протипожежних дверей у ЗДО</t>
  </si>
  <si>
    <t>Придбання 18 сертифікованих протипожежних дверей у ЗЗСО</t>
  </si>
  <si>
    <t xml:space="preserve">Придбання 130 одиниць комп’ютерної техніки в усі ЗДО </t>
  </si>
  <si>
    <t>Придбання 100 одиниць сучасного мультимедійного та комп`ютерного обладнання</t>
  </si>
  <si>
    <t>Сприяння оновленню парку автобусів для забезпечення на території Бахмутської міської ОТГ регулярного безоплатного перевезення учнів і педагогічних працівників до місць навчання і додому</t>
  </si>
  <si>
    <t>Придбання 2 транспортних засобів на праві оперативного управління</t>
  </si>
  <si>
    <t xml:space="preserve">ЗАХОДИ З РЕАЛІЗАЦІЇ ПРОГРАМИ </t>
  </si>
  <si>
    <t xml:space="preserve">11.19. Модернізація систем опалення закладів освіти шляхом встановлення індивідуальних теплових пунктів </t>
  </si>
  <si>
    <t>12.5.Капітальний ремонт спортивної зали Покровського навчально-виховно-го комплексу «Загальноосвітній навчальний заклад І-ІІІ ступенів-дошкіль-ний навчальний заклад» 84561, Донецька область, Бахмутський район, с.Покровське вул. 40 років Перемоги, 13</t>
  </si>
  <si>
    <t>Придбання 20 одиниць сучасного обладнання для осучаснення роботи міського навчально-виховного центру "Інтелект"</t>
  </si>
  <si>
    <t>5.2.Забезпечення розвитку мотивації досягнення успіху учнів та вчителів шляхом виплати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</si>
  <si>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Виплата 48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</si>
  <si>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Управління освіти Бахмутьскої міської ради (далі - Управління освіти)</t>
  </si>
  <si>
    <t>3.1. Сприяння збільшенню потужностей функціонуючих закладів дошкільної освіти (далі - ЗДО) за рахунок вико-ристання резерв-них приміщень</t>
  </si>
  <si>
    <t>Реорганізація 16 закладів загальної середньої освіти (далі-ЗЗСО)  відповідно до Закону України "Про повну загальну середню освіту"</t>
  </si>
  <si>
    <t>Обсяг коштів, що пропонується залучити на виконання Програми</t>
  </si>
  <si>
    <t>Етапи виконання Програми</t>
  </si>
  <si>
    <t>Всього витрат на виконання Програми</t>
  </si>
  <si>
    <t xml:space="preserve">до Програми розвитку освіти на території Бахмутської міської об'єднаної територіальної громади на 2021-2025 роки, затвердженої рішенням Бахмутської міської ради </t>
  </si>
  <si>
    <t xml:space="preserve">Заміна вікон у ДНЗ №18, 34, 47 </t>
  </si>
  <si>
    <t>7.3.Заміна дверей електрощитових та об'єктів підвищеної небезпечності на сертифіковані протипожежні по ЗЗСО</t>
  </si>
  <si>
    <t>Бюджет Бахмутської міської територіальної громади</t>
  </si>
  <si>
    <t>Забезпечення безкоштовним харчування 3435 учнів ЗЗСО щорічно</t>
  </si>
  <si>
    <t>Придбання 2000 одиниць меблів в усі ЗЗСО громади</t>
  </si>
  <si>
    <t>10.1.Створення "TechClub" - колиски технічного майбутнього " - розвиток нового напрямку</t>
  </si>
  <si>
    <t xml:space="preserve">10.2.Участь закладів позашкільної освіти в інвестиційних проєктах, грантах, конкурсах міського, регіонального, міжнародного рівнів  </t>
  </si>
  <si>
    <t xml:space="preserve">Оновлення матеріально-технічної бази по 2 закладам позашкільної освіти щорічно за рахунок додатково залучених коштів </t>
  </si>
  <si>
    <t>Підвезення до закладів освіти 155 учнів, 11 вихованців та 41 педагогічного працівника</t>
  </si>
  <si>
    <t xml:space="preserve">Придбання обладнання для 25 кабінетів  у ЗЗСО враховуючи вимоги новітніх технологій викладання предметів </t>
  </si>
  <si>
    <t>12.2.Капітальний ремонт водопро-водних та каналізаційних мереж, санітарних вузлів, вхідної групи, поручнів дошкільного навчального закладу комбінованого типу 
№ 40«Посмішка» розташованого за адресою: м.Бахмут,
вул.Чайковського,
буд. 99</t>
  </si>
  <si>
    <t>до Програми розвитку освіти на території Бахмутської міської об'єднаної територіальної громади на 2021-2025 роки, затвердженої рішенням Бахмутської міської ради</t>
  </si>
  <si>
    <t>(Додаток 1 у редакції рішення Бахмутської міської ради</t>
  </si>
  <si>
    <t>(Додаток 2 у редакції рішення Бахмутської міської ради</t>
  </si>
  <si>
    <t>(Додаток 3 у редакції рішення Бахмутської міської ради</t>
  </si>
  <si>
    <t>Проведення протипожежних заходів у НВК №11, ЗОШ №12</t>
  </si>
  <si>
    <t xml:space="preserve">Секретар Бахмутської міської ради  </t>
  </si>
  <si>
    <t xml:space="preserve">Бахмутської міської ради    </t>
  </si>
  <si>
    <t xml:space="preserve"> Н.Ю. Дроздова</t>
  </si>
  <si>
    <t>А.П. Касперська</t>
  </si>
  <si>
    <t>12.6.Капітальний ремонт дитячого садку №39"Кульбабка",  розтащованого за адресою: вул Польова,37 у м. Бахмут Донецької області (коригування)</t>
  </si>
  <si>
    <t>12.7.Капітальний ремонт дитячого садку №56 "Гусельки",  розтащованого за адресою:вул. Некрасова,40 у м.  Бахмут Донецької області (коригування)</t>
  </si>
  <si>
    <t>12.8.Реконструкція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</si>
  <si>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12.9.Реконструкція будівлі Бахмутської  загальноосвітньої школи І-ІІІ ступенів №12 Бахмутської міської ради Донецької області, розташованого за адресою: м. Бахмут, вул. Леваневського, 111 (коригування)</t>
  </si>
  <si>
    <t>12.11.Реконструкція будівлі Бахмутської загальноосвітньої школи I-III ступенів №24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</si>
  <si>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2021-2022 рік</t>
  </si>
  <si>
    <t>12.12.Капітальний ремонт спортивної зали Клинівської загальноосвітньої школи І-ІІІ ступенів Бахмутської районної ради Донецької області, розташованої за адресою: 84562, Донецька область, Бахмутський район, с.Клинове, вул. Шкільна,1</t>
  </si>
  <si>
    <t>12.13.Капітальний ремонт спортивної зали Іванівської загальноосвітньої школи І-ІІІ ступенів Бахмутської районної ради Донецької області, розташованої за адресою: 84557, Донецька область, Бахмутський район, с.Іванівське, вул. Освітня,10</t>
  </si>
  <si>
    <t>12.14.Капітальний ремонт адміністративної будівлі розташованої за адресою м. Бахмут, вул.Б.Горбатова,42</t>
  </si>
  <si>
    <t xml:space="preserve">Створення належних умов для  виховання 141 дитини   </t>
  </si>
  <si>
    <t xml:space="preserve">Створення належних умов для  виховання 133 дітей   </t>
  </si>
  <si>
    <t>12.15.Капітальний ремонт покрівлі та зовнішні роботи будівлі Бахмутського міського Центру дітей та юнацтва, розташованого за адресою: м.Бахмут, вул.Миру, 58</t>
  </si>
  <si>
    <t>12.16.Капітальний ремонт майстерень, віконних прорізів і вхідної групи будівлі і майстерень, санітарних вузлів, опорядження харчоблоку Бахмутської загальноосвітньої школи І-ІІІ ступенів №7  Бахмутської міської ради Донецької області , розташованої за адресою: м.Бахмут, вул. Ковальська, 121</t>
  </si>
  <si>
    <t>12.17.Поточний ремонт димової труби котельні дошкільного навчального закладу ясла-садку загального розвитку "Берізка" Бахмутської міської ради Донецької області, розташованої за адресою: с. Зеленопілля, вул.Ювілейна, 21</t>
  </si>
  <si>
    <t>12.18.Проведення капітального приміщення будівлі, улаштування пандусу Інклюзивно-ресурсного центру</t>
  </si>
  <si>
    <t xml:space="preserve">12.19. Капітальний ремонт приміщення пральні, ремонт водопроводних та каналізаційних мереж, електромереж </t>
  </si>
  <si>
    <t xml:space="preserve">12.20.Реконструкція будівлі дошкільного навчального закладу компенсуючого типу, дитячий садок       № 25 «Дзвіночок» </t>
  </si>
  <si>
    <t xml:space="preserve">12.21. Реконструкція будівлі дошкільного навчального закладу ясла-садок № 27 «Зірочка»  </t>
  </si>
  <si>
    <t>12.22. Реконструкція будівлі закладу дошкільної освіти (ясла-садок) «Калинонька» Бахмутської міської ради Донецької області</t>
  </si>
  <si>
    <t>12.23. Реконструкція будівлі Бахмутської  загальноосвітньої школи І-ІІІ ступенів №5 з профільним навчанням  Бахмутської міської ради Донецької області</t>
  </si>
  <si>
    <t>12.24.Реконструкція будівлі Бахмутської  загальноосвітньої школи І-ІІ ступенів №4  Бахмутської міської ради Донецької області</t>
  </si>
  <si>
    <t xml:space="preserve">12.25.Реконструкція будівлі дошкільного навчального закладу ясла-садок № 18 «Росинка» </t>
  </si>
  <si>
    <t xml:space="preserve">12.26. Капітальний ремонт (благоустрій) дошкільного навчального закладу ясла-садок № 47 «Оленка» </t>
  </si>
  <si>
    <t>12.27.Реконструкція будівлі Покровського навчально-виховного комплексу «Заклад загальної середньої освіти І-ІІ ступенів – заклад дошкільної освіти» Бахмутської міської ради Донецької області</t>
  </si>
  <si>
    <t>12.28.Реконструкція будівлі Опитненського закладу загальної середньої освіти І-ІІІ ступенів Бахмутської міської ради Донецької області</t>
  </si>
  <si>
    <t xml:space="preserve">12.29. Капітальний ремонт (благоустрій) дошкільного навчального закладу ясла-садок № 34 «Тополька» </t>
  </si>
  <si>
    <t xml:space="preserve">12.30. Капітальний ремонт водопроводних мереж та каналізації, заміна санвузлів дошкільного навчального закладу ясла-садок № 54 «Світлячок» </t>
  </si>
  <si>
    <t>12.31. Капітальний ремонт (благоустрій) Бахмутської  загальноосвітньої школи І-ІІ ступенів №2  Бахмутської міської ради Донецької області</t>
  </si>
  <si>
    <t xml:space="preserve">12.32. Капітальний ремонт (благоустрій) дошкільного навчального закладу ясла-садок № 36 «Теремок» </t>
  </si>
  <si>
    <t>12.33. Капітальний ремонт (благоустрій) Бахмутської  загальноосвітньої школи І-ІІ ступенів №9  Бахмутської міської ради Донецької області</t>
  </si>
  <si>
    <t xml:space="preserve">12.34.Капітальний ремонт Бахмутського міського Центру технічної творчості дітей та юнацтва </t>
  </si>
  <si>
    <t>12.35. Розробка нових та коригування існуючих проєктно-кошторисних та іншої документації по  у ЗДО</t>
  </si>
  <si>
    <t>12.36. Розробка нових та коригування існуючих проєктно-кошторисних та іншої документації по  у ЗЗСО</t>
  </si>
  <si>
    <t>12.37. Провести заміну вікон старих на нові енергозберігаючі металопластикові</t>
  </si>
  <si>
    <t>12.38. Будівництво системи пожежної сигналізації, та системи близкавкозахисту</t>
  </si>
  <si>
    <t>12.39. Проведення ремонтних робіт санітарних вузлів закладів загальної середньої освіти старостинських округів</t>
  </si>
  <si>
    <t>Проведення ремонтних робіт у 3 ЗЗСО</t>
  </si>
  <si>
    <t>Додаток 1 «Заходи з реалізації Програми» до Програми розвитку освіти на території Бахмутської міської об'єднаної територіальної громади на 2021-2025 роки, затвердженої рішенням Бахмутської міської ради від 09.12.2020 № 7/2-41, із змінами підготовлено Управлінням освіти Бахмутської міської ради</t>
  </si>
  <si>
    <t>09.12.2020 № 7/2-41,із змінами</t>
  </si>
  <si>
    <t>Додаток 2 «Показники результативності Програми» до проєкту Програми розвитку освіти на території Бахмутської міської об'єднаної територіальної громади на 2021-2025 роки, затвердженої рішенням Бахмутської міської ради від 09.12.2020 № 7/2-41, із змінами  підготовлено Управлінням освіти Бахмутської міської ради</t>
  </si>
  <si>
    <t>до Програми розвитку освіти на території Бахмутської міської об'єднаної територіальної громади на 2021-2025 роки, затвердженої рішенням Бахмутської міської ради 
09.12.2020 № 7/2-41, із змінами</t>
  </si>
  <si>
    <t>Додаток 3 «Ресурсне забезпечення Програми» до Програми розвитку освіти на території Бахмутської міської об`єднаної територіальної громади на 2021-2025 роки, затвердженої рішенням Бахмутської міської ради від 09.12.2020 № 7/2-41, із змінами підготовлено Управлінням освіти Бахмутської міської ради</t>
  </si>
  <si>
    <t>11.2. Здійснення заміни застарілого обладнання харчоблоків в закладах освіти громади</t>
  </si>
  <si>
    <t>12.10.Реконструкція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вул. Ювілейна,34</t>
  </si>
  <si>
    <t>від  24.03.2021  № 7/6-216)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</si>
</sst>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93">
    <xf numFmtId="0" fontId="0" fillId="0" borderId="0" xfId="0"/>
    <xf numFmtId="0" fontId="5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164" fontId="10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2" borderId="0" xfId="0" applyFill="1"/>
    <xf numFmtId="164" fontId="4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9"/>
  <sheetViews>
    <sheetView tabSelected="1" view="pageBreakPreview" topLeftCell="A25" zoomScaleNormal="100" zoomScaleSheetLayoutView="100" workbookViewId="0">
      <selection activeCell="H211" sqref="H211"/>
    </sheetView>
  </sheetViews>
  <sheetFormatPr defaultRowHeight="15" x14ac:dyDescent="0.25"/>
  <cols>
    <col min="1" max="1" width="4.42578125" style="5" customWidth="1"/>
    <col min="2" max="2" width="12.85546875" style="5" customWidth="1"/>
    <col min="3" max="3" width="17" style="5" customWidth="1"/>
    <col min="4" max="4" width="10.28515625" style="5" customWidth="1"/>
    <col min="5" max="5" width="11.7109375" style="5" customWidth="1"/>
    <col min="6" max="6" width="12.42578125" style="5" customWidth="1"/>
    <col min="7" max="7" width="10" style="5" customWidth="1"/>
    <col min="8" max="8" width="10.85546875" style="5" customWidth="1"/>
    <col min="9" max="9" width="9.140625" style="5" customWidth="1"/>
    <col min="10" max="11" width="8.28515625" style="5" customWidth="1"/>
    <col min="12" max="12" width="12" style="5" customWidth="1"/>
    <col min="13" max="13" width="18.140625" style="9" customWidth="1"/>
    <col min="14" max="15" width="9.140625" style="5"/>
    <col min="16" max="16" width="13" style="5" customWidth="1"/>
    <col min="17" max="17" width="13.140625" style="5" customWidth="1"/>
    <col min="18" max="18" width="13.42578125" style="5" customWidth="1"/>
    <col min="19" max="19" width="12" style="5" customWidth="1"/>
    <col min="20" max="20" width="12.28515625" style="5" customWidth="1"/>
    <col min="21" max="16384" width="9.140625" style="5"/>
  </cols>
  <sheetData>
    <row r="1" spans="1:13" x14ac:dyDescent="0.25">
      <c r="I1" s="6" t="s">
        <v>0</v>
      </c>
      <c r="J1" s="6"/>
      <c r="K1" s="6"/>
      <c r="L1" s="6"/>
      <c r="M1" s="7"/>
    </row>
    <row r="2" spans="1:13" ht="45" customHeight="1" x14ac:dyDescent="0.25">
      <c r="I2" s="163" t="s">
        <v>243</v>
      </c>
      <c r="J2" s="163"/>
      <c r="K2" s="163"/>
      <c r="L2" s="163"/>
      <c r="M2" s="163"/>
    </row>
    <row r="3" spans="1:13" x14ac:dyDescent="0.25">
      <c r="I3" s="88" t="s">
        <v>290</v>
      </c>
      <c r="J3" s="88"/>
      <c r="K3" s="88"/>
      <c r="L3" s="88"/>
      <c r="M3" s="89"/>
    </row>
    <row r="4" spans="1:13" x14ac:dyDescent="0.25">
      <c r="I4" s="88" t="s">
        <v>244</v>
      </c>
      <c r="J4" s="88"/>
      <c r="K4" s="88"/>
      <c r="L4" s="88"/>
      <c r="M4" s="89"/>
    </row>
    <row r="5" spans="1:13" x14ac:dyDescent="0.25">
      <c r="I5" s="88" t="s">
        <v>296</v>
      </c>
      <c r="J5" s="88"/>
      <c r="K5" s="88"/>
      <c r="L5" s="88"/>
      <c r="M5" s="89"/>
    </row>
    <row r="7" spans="1:13" ht="18.75" x14ac:dyDescent="0.25">
      <c r="F7" s="8" t="s">
        <v>219</v>
      </c>
    </row>
    <row r="9" spans="1:13" ht="44.25" customHeight="1" x14ac:dyDescent="0.25">
      <c r="A9" s="150" t="s">
        <v>1</v>
      </c>
      <c r="B9" s="150" t="s">
        <v>2</v>
      </c>
      <c r="C9" s="150" t="s">
        <v>3</v>
      </c>
      <c r="D9" s="151" t="s">
        <v>4</v>
      </c>
      <c r="E9" s="152" t="s">
        <v>5</v>
      </c>
      <c r="F9" s="150" t="s">
        <v>6</v>
      </c>
      <c r="G9" s="150" t="s">
        <v>7</v>
      </c>
      <c r="H9" s="150"/>
      <c r="I9" s="150"/>
      <c r="J9" s="150"/>
      <c r="K9" s="150"/>
      <c r="L9" s="150"/>
      <c r="M9" s="150" t="s">
        <v>8</v>
      </c>
    </row>
    <row r="10" spans="1:13" ht="15.75" x14ac:dyDescent="0.25">
      <c r="A10" s="150"/>
      <c r="B10" s="150"/>
      <c r="C10" s="150"/>
      <c r="D10" s="151"/>
      <c r="E10" s="152"/>
      <c r="F10" s="150"/>
      <c r="G10" s="10">
        <v>2021</v>
      </c>
      <c r="H10" s="10">
        <v>2022</v>
      </c>
      <c r="I10" s="10">
        <v>2023</v>
      </c>
      <c r="J10" s="10">
        <v>2024</v>
      </c>
      <c r="K10" s="10">
        <v>2025</v>
      </c>
      <c r="L10" s="10" t="s">
        <v>9</v>
      </c>
      <c r="M10" s="150"/>
    </row>
    <row r="11" spans="1:13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</row>
    <row r="12" spans="1:13" ht="166.5" customHeight="1" x14ac:dyDescent="0.25">
      <c r="A12" s="38">
        <v>1</v>
      </c>
      <c r="B12" s="39" t="s">
        <v>10</v>
      </c>
      <c r="C12" s="40" t="s">
        <v>110</v>
      </c>
      <c r="D12" s="16" t="s">
        <v>24</v>
      </c>
      <c r="E12" s="79" t="s">
        <v>225</v>
      </c>
      <c r="F12" s="21" t="s">
        <v>234</v>
      </c>
      <c r="G12" s="4">
        <v>10</v>
      </c>
      <c r="H12" s="4">
        <v>10</v>
      </c>
      <c r="I12" s="4">
        <v>50</v>
      </c>
      <c r="J12" s="4">
        <v>5</v>
      </c>
      <c r="K12" s="4">
        <v>5</v>
      </c>
      <c r="L12" s="4">
        <f>SUM(G12:K12)</f>
        <v>80</v>
      </c>
      <c r="M12" s="61" t="s">
        <v>227</v>
      </c>
    </row>
    <row r="13" spans="1:13" ht="104.25" customHeight="1" x14ac:dyDescent="0.25">
      <c r="A13" s="71">
        <v>2</v>
      </c>
      <c r="B13" s="14" t="s">
        <v>11</v>
      </c>
      <c r="C13" s="14" t="s">
        <v>30</v>
      </c>
      <c r="D13" s="68" t="s">
        <v>24</v>
      </c>
      <c r="E13" s="68" t="s">
        <v>21</v>
      </c>
      <c r="F13" s="21" t="s">
        <v>234</v>
      </c>
      <c r="G13" s="4">
        <v>400</v>
      </c>
      <c r="H13" s="69">
        <v>400</v>
      </c>
      <c r="I13" s="69">
        <v>420</v>
      </c>
      <c r="J13" s="69">
        <v>450</v>
      </c>
      <c r="K13" s="69">
        <v>450</v>
      </c>
      <c r="L13" s="4">
        <f>SUM(G13:K13)</f>
        <v>2120</v>
      </c>
      <c r="M13" s="68" t="s">
        <v>192</v>
      </c>
    </row>
    <row r="14" spans="1:13" ht="152.25" customHeight="1" x14ac:dyDescent="0.25">
      <c r="A14" s="156">
        <v>3</v>
      </c>
      <c r="B14" s="133" t="s">
        <v>12</v>
      </c>
      <c r="C14" s="14" t="s">
        <v>226</v>
      </c>
      <c r="D14" s="15" t="s">
        <v>20</v>
      </c>
      <c r="E14" s="15" t="s">
        <v>21</v>
      </c>
      <c r="F14" s="15" t="s">
        <v>22</v>
      </c>
      <c r="G14" s="4"/>
      <c r="H14" s="4"/>
      <c r="I14" s="4">
        <v>20</v>
      </c>
      <c r="J14" s="4">
        <v>20</v>
      </c>
      <c r="K14" s="4"/>
      <c r="L14" s="4">
        <f>G14+H14+I14+J14+K14</f>
        <v>40</v>
      </c>
      <c r="M14" s="79" t="s">
        <v>23</v>
      </c>
    </row>
    <row r="15" spans="1:13" ht="72.75" customHeight="1" x14ac:dyDescent="0.25">
      <c r="A15" s="157"/>
      <c r="B15" s="134"/>
      <c r="C15" s="162" t="s">
        <v>86</v>
      </c>
      <c r="D15" s="120" t="s">
        <v>24</v>
      </c>
      <c r="E15" s="120" t="s">
        <v>21</v>
      </c>
      <c r="F15" s="21" t="s">
        <v>234</v>
      </c>
      <c r="G15" s="4">
        <v>200</v>
      </c>
      <c r="H15" s="4">
        <v>200</v>
      </c>
      <c r="I15" s="4">
        <v>200</v>
      </c>
      <c r="J15" s="4">
        <v>200</v>
      </c>
      <c r="K15" s="4">
        <v>200</v>
      </c>
      <c r="L15" s="4">
        <f>K15+J15+I15+H15+G15</f>
        <v>1000</v>
      </c>
      <c r="M15" s="120" t="s">
        <v>32</v>
      </c>
    </row>
    <row r="16" spans="1:13" ht="39.75" customHeight="1" x14ac:dyDescent="0.25">
      <c r="A16" s="157"/>
      <c r="B16" s="134"/>
      <c r="C16" s="162"/>
      <c r="D16" s="120"/>
      <c r="E16" s="120"/>
      <c r="F16" s="15" t="s">
        <v>22</v>
      </c>
      <c r="G16" s="4">
        <v>200</v>
      </c>
      <c r="H16" s="4">
        <v>200</v>
      </c>
      <c r="I16" s="4">
        <v>200</v>
      </c>
      <c r="J16" s="4">
        <v>200</v>
      </c>
      <c r="K16" s="4">
        <v>200</v>
      </c>
      <c r="L16" s="4">
        <f>K16+J16+I16+H16+G16</f>
        <v>1000</v>
      </c>
      <c r="M16" s="120"/>
    </row>
    <row r="17" spans="1:15" ht="20.25" customHeight="1" x14ac:dyDescent="0.25">
      <c r="A17" s="157"/>
      <c r="B17" s="134"/>
      <c r="C17" s="162"/>
      <c r="D17" s="120"/>
      <c r="E17" s="120"/>
      <c r="F17" s="15" t="s">
        <v>25</v>
      </c>
      <c r="G17" s="4">
        <f>G15+G16</f>
        <v>400</v>
      </c>
      <c r="H17" s="4">
        <f t="shared" ref="H17:K17" si="0">H15+H16</f>
        <v>400</v>
      </c>
      <c r="I17" s="4">
        <f t="shared" si="0"/>
        <v>400</v>
      </c>
      <c r="J17" s="4">
        <f t="shared" si="0"/>
        <v>400</v>
      </c>
      <c r="K17" s="4">
        <f t="shared" si="0"/>
        <v>400</v>
      </c>
      <c r="L17" s="4">
        <f>L15+L16</f>
        <v>2000</v>
      </c>
      <c r="M17" s="120"/>
    </row>
    <row r="18" spans="1:15" s="74" customFormat="1" ht="182.25" customHeight="1" x14ac:dyDescent="0.25">
      <c r="A18" s="158"/>
      <c r="B18" s="135"/>
      <c r="C18" s="18" t="s">
        <v>87</v>
      </c>
      <c r="D18" s="68" t="s">
        <v>24</v>
      </c>
      <c r="E18" s="68" t="s">
        <v>21</v>
      </c>
      <c r="F18" s="21" t="s">
        <v>234</v>
      </c>
      <c r="G18" s="4">
        <v>500</v>
      </c>
      <c r="H18" s="4">
        <v>500</v>
      </c>
      <c r="I18" s="4">
        <v>500</v>
      </c>
      <c r="J18" s="4">
        <v>500</v>
      </c>
      <c r="K18" s="4">
        <v>500</v>
      </c>
      <c r="L18" s="4">
        <f>K18+J18+I18+H18+G18</f>
        <v>2500</v>
      </c>
      <c r="M18" s="68" t="s">
        <v>215</v>
      </c>
    </row>
    <row r="19" spans="1:15" ht="64.5" customHeight="1" x14ac:dyDescent="0.25">
      <c r="A19" s="156">
        <v>4</v>
      </c>
      <c r="B19" s="133" t="s">
        <v>13</v>
      </c>
      <c r="C19" s="119" t="s">
        <v>88</v>
      </c>
      <c r="D19" s="120" t="s">
        <v>24</v>
      </c>
      <c r="E19" s="120" t="s">
        <v>21</v>
      </c>
      <c r="F19" s="21" t="s">
        <v>234</v>
      </c>
      <c r="G19" s="4">
        <v>321</v>
      </c>
      <c r="H19" s="4">
        <v>200</v>
      </c>
      <c r="I19" s="4">
        <v>200</v>
      </c>
      <c r="J19" s="4">
        <v>200</v>
      </c>
      <c r="K19" s="4">
        <v>200</v>
      </c>
      <c r="L19" s="4">
        <f>SUM(G19:K19)</f>
        <v>1121</v>
      </c>
      <c r="M19" s="120" t="s">
        <v>31</v>
      </c>
    </row>
    <row r="20" spans="1:15" ht="31.5" customHeight="1" x14ac:dyDescent="0.25">
      <c r="A20" s="157"/>
      <c r="B20" s="134"/>
      <c r="C20" s="119"/>
      <c r="D20" s="120"/>
      <c r="E20" s="120"/>
      <c r="F20" s="15" t="s">
        <v>22</v>
      </c>
      <c r="G20" s="4">
        <v>321</v>
      </c>
      <c r="H20" s="4">
        <v>200</v>
      </c>
      <c r="I20" s="4">
        <v>200</v>
      </c>
      <c r="J20" s="4">
        <v>200</v>
      </c>
      <c r="K20" s="4">
        <v>200</v>
      </c>
      <c r="L20" s="4">
        <f>SUM(G20:K20)</f>
        <v>1121</v>
      </c>
      <c r="M20" s="120"/>
    </row>
    <row r="21" spans="1:15" ht="38.25" customHeight="1" x14ac:dyDescent="0.25">
      <c r="A21" s="157"/>
      <c r="B21" s="134"/>
      <c r="C21" s="119"/>
      <c r="D21" s="120"/>
      <c r="E21" s="120"/>
      <c r="F21" s="15" t="s">
        <v>25</v>
      </c>
      <c r="G21" s="4">
        <f>G19+G20</f>
        <v>642</v>
      </c>
      <c r="H21" s="4">
        <f t="shared" ref="H21:K21" si="1">H19+H20</f>
        <v>400</v>
      </c>
      <c r="I21" s="4">
        <f t="shared" si="1"/>
        <v>400</v>
      </c>
      <c r="J21" s="4">
        <f t="shared" si="1"/>
        <v>400</v>
      </c>
      <c r="K21" s="4">
        <f t="shared" si="1"/>
        <v>400</v>
      </c>
      <c r="L21" s="4">
        <f>L19+L20</f>
        <v>2242</v>
      </c>
      <c r="M21" s="120"/>
    </row>
    <row r="22" spans="1:15" ht="42.75" customHeight="1" x14ac:dyDescent="0.25">
      <c r="A22" s="157"/>
      <c r="B22" s="134"/>
      <c r="C22" s="119" t="s">
        <v>89</v>
      </c>
      <c r="D22" s="120" t="s">
        <v>28</v>
      </c>
      <c r="E22" s="120" t="s">
        <v>21</v>
      </c>
      <c r="F22" s="15" t="s">
        <v>27</v>
      </c>
      <c r="G22" s="4">
        <v>3500</v>
      </c>
      <c r="H22" s="4">
        <v>3500</v>
      </c>
      <c r="I22" s="4"/>
      <c r="J22" s="4"/>
      <c r="K22" s="4"/>
      <c r="L22" s="4">
        <f>SUM(G22:K22)</f>
        <v>7000</v>
      </c>
      <c r="M22" s="124" t="s">
        <v>33</v>
      </c>
    </row>
    <row r="23" spans="1:15" ht="66" customHeight="1" x14ac:dyDescent="0.25">
      <c r="A23" s="157"/>
      <c r="B23" s="134"/>
      <c r="C23" s="119"/>
      <c r="D23" s="120"/>
      <c r="E23" s="120"/>
      <c r="F23" s="21" t="s">
        <v>234</v>
      </c>
      <c r="G23" s="4">
        <v>1500</v>
      </c>
      <c r="H23" s="4">
        <v>1500</v>
      </c>
      <c r="I23" s="4"/>
      <c r="J23" s="4"/>
      <c r="K23" s="4"/>
      <c r="L23" s="4">
        <f>SUM(G23:K23)</f>
        <v>3000</v>
      </c>
      <c r="M23" s="125"/>
    </row>
    <row r="24" spans="1:15" ht="24.75" customHeight="1" x14ac:dyDescent="0.25">
      <c r="A24" s="157"/>
      <c r="B24" s="134"/>
      <c r="C24" s="119"/>
      <c r="D24" s="120"/>
      <c r="E24" s="120"/>
      <c r="F24" s="15" t="s">
        <v>25</v>
      </c>
      <c r="G24" s="4">
        <f>G22+G23</f>
        <v>5000</v>
      </c>
      <c r="H24" s="4">
        <f t="shared" ref="H24:L24" si="2">H22+H23</f>
        <v>5000</v>
      </c>
      <c r="I24" s="4">
        <f t="shared" si="2"/>
        <v>0</v>
      </c>
      <c r="J24" s="4">
        <f t="shared" si="2"/>
        <v>0</v>
      </c>
      <c r="K24" s="4">
        <f t="shared" si="2"/>
        <v>0</v>
      </c>
      <c r="L24" s="4">
        <f t="shared" si="2"/>
        <v>10000</v>
      </c>
      <c r="M24" s="126"/>
    </row>
    <row r="25" spans="1:15" ht="117.75" customHeight="1" x14ac:dyDescent="0.25">
      <c r="A25" s="157"/>
      <c r="B25" s="134"/>
      <c r="C25" s="19" t="s">
        <v>90</v>
      </c>
      <c r="D25" s="15" t="s">
        <v>24</v>
      </c>
      <c r="E25" s="15" t="s">
        <v>21</v>
      </c>
      <c r="F25" s="21" t="s">
        <v>234</v>
      </c>
      <c r="G25" s="4">
        <v>200</v>
      </c>
      <c r="H25" s="4">
        <v>200</v>
      </c>
      <c r="I25" s="4">
        <v>200</v>
      </c>
      <c r="J25" s="4">
        <v>200</v>
      </c>
      <c r="K25" s="4">
        <v>200</v>
      </c>
      <c r="L25" s="4">
        <f>SUM(G25:K25)</f>
        <v>1000</v>
      </c>
      <c r="M25" s="15" t="s">
        <v>193</v>
      </c>
    </row>
    <row r="26" spans="1:15" ht="103.5" customHeight="1" x14ac:dyDescent="0.25">
      <c r="A26" s="157"/>
      <c r="B26" s="134"/>
      <c r="C26" s="19" t="s">
        <v>91</v>
      </c>
      <c r="D26" s="15" t="s">
        <v>24</v>
      </c>
      <c r="E26" s="15" t="s">
        <v>21</v>
      </c>
      <c r="F26" s="21" t="s">
        <v>234</v>
      </c>
      <c r="G26" s="4">
        <v>180</v>
      </c>
      <c r="H26" s="4">
        <v>200</v>
      </c>
      <c r="I26" s="4">
        <v>220</v>
      </c>
      <c r="J26" s="4">
        <v>240</v>
      </c>
      <c r="K26" s="4">
        <v>260</v>
      </c>
      <c r="L26" s="4">
        <f>SUM(G26:K26)</f>
        <v>1100</v>
      </c>
      <c r="M26" s="15" t="s">
        <v>194</v>
      </c>
    </row>
    <row r="27" spans="1:15" ht="124.5" customHeight="1" x14ac:dyDescent="0.25">
      <c r="A27" s="158"/>
      <c r="B27" s="135"/>
      <c r="C27" s="19" t="s">
        <v>92</v>
      </c>
      <c r="D27" s="15" t="s">
        <v>24</v>
      </c>
      <c r="E27" s="15" t="s">
        <v>21</v>
      </c>
      <c r="F27" s="21" t="s">
        <v>234</v>
      </c>
      <c r="G27" s="4">
        <v>1000</v>
      </c>
      <c r="H27" s="4">
        <v>1000</v>
      </c>
      <c r="I27" s="4">
        <v>1000</v>
      </c>
      <c r="J27" s="4">
        <v>1000</v>
      </c>
      <c r="K27" s="4">
        <v>1000</v>
      </c>
      <c r="L27" s="4">
        <f>SUM(G27:K27)</f>
        <v>5000</v>
      </c>
      <c r="M27" s="21" t="s">
        <v>216</v>
      </c>
    </row>
    <row r="28" spans="1:15" ht="109.5" customHeight="1" x14ac:dyDescent="0.25">
      <c r="A28" s="156">
        <v>5</v>
      </c>
      <c r="B28" s="159" t="s">
        <v>14</v>
      </c>
      <c r="C28" s="41" t="s">
        <v>181</v>
      </c>
      <c r="D28" s="15" t="s">
        <v>24</v>
      </c>
      <c r="E28" s="15" t="s">
        <v>21</v>
      </c>
      <c r="F28" s="21" t="s">
        <v>234</v>
      </c>
      <c r="G28" s="4">
        <v>20</v>
      </c>
      <c r="H28" s="4">
        <v>20</v>
      </c>
      <c r="I28" s="4">
        <v>20</v>
      </c>
      <c r="J28" s="4">
        <v>20</v>
      </c>
      <c r="K28" s="4">
        <v>20</v>
      </c>
      <c r="L28" s="4">
        <f>K28+J28+I28+H28+G28</f>
        <v>100</v>
      </c>
      <c r="M28" s="16" t="s">
        <v>111</v>
      </c>
    </row>
    <row r="29" spans="1:15" ht="210.75" customHeight="1" x14ac:dyDescent="0.25">
      <c r="A29" s="157"/>
      <c r="B29" s="160"/>
      <c r="C29" s="20" t="s">
        <v>223</v>
      </c>
      <c r="D29" s="16" t="s">
        <v>24</v>
      </c>
      <c r="E29" s="16" t="s">
        <v>21</v>
      </c>
      <c r="F29" s="21" t="s">
        <v>234</v>
      </c>
      <c r="G29" s="4">
        <v>210</v>
      </c>
      <c r="H29" s="4">
        <v>220</v>
      </c>
      <c r="I29" s="4">
        <v>250</v>
      </c>
      <c r="J29" s="4">
        <v>280</v>
      </c>
      <c r="K29" s="4">
        <v>300</v>
      </c>
      <c r="L29" s="4">
        <f>K29+J29+I29+H29+G29</f>
        <v>1260</v>
      </c>
      <c r="M29" s="21" t="s">
        <v>224</v>
      </c>
    </row>
    <row r="30" spans="1:15" ht="124.5" customHeight="1" x14ac:dyDescent="0.25">
      <c r="A30" s="158"/>
      <c r="B30" s="161"/>
      <c r="C30" s="51" t="s">
        <v>191</v>
      </c>
      <c r="D30" s="48" t="s">
        <v>28</v>
      </c>
      <c r="E30" s="48" t="s">
        <v>21</v>
      </c>
      <c r="F30" s="21" t="s">
        <v>234</v>
      </c>
      <c r="G30" s="4">
        <v>505</v>
      </c>
      <c r="H30" s="4">
        <v>650</v>
      </c>
      <c r="I30" s="4"/>
      <c r="J30" s="4"/>
      <c r="K30" s="4"/>
      <c r="L30" s="4">
        <f>K30+J30+I30+H30+G30</f>
        <v>1155</v>
      </c>
      <c r="M30" s="72" t="s">
        <v>222</v>
      </c>
    </row>
    <row r="31" spans="1:15" ht="63.75" customHeight="1" x14ac:dyDescent="0.25">
      <c r="A31" s="156">
        <v>6</v>
      </c>
      <c r="B31" s="133" t="s">
        <v>15</v>
      </c>
      <c r="C31" s="153" t="s">
        <v>93</v>
      </c>
      <c r="D31" s="124" t="s">
        <v>24</v>
      </c>
      <c r="E31" s="124" t="s">
        <v>21</v>
      </c>
      <c r="F31" s="21" t="s">
        <v>234</v>
      </c>
      <c r="G31" s="4">
        <v>9500</v>
      </c>
      <c r="H31" s="4">
        <v>9200</v>
      </c>
      <c r="I31" s="4">
        <v>9500</v>
      </c>
      <c r="J31" s="4">
        <v>9500</v>
      </c>
      <c r="K31" s="4">
        <v>9500</v>
      </c>
      <c r="L31" s="4">
        <f t="shared" ref="L31:L43" si="3">K31+J31+I31+H31+G31</f>
        <v>47200</v>
      </c>
      <c r="M31" s="164" t="s">
        <v>195</v>
      </c>
      <c r="N31" s="75">
        <v>8200</v>
      </c>
      <c r="O31" s="76">
        <f>N31-G31</f>
        <v>-1300</v>
      </c>
    </row>
    <row r="32" spans="1:15" ht="24" customHeight="1" x14ac:dyDescent="0.25">
      <c r="A32" s="157"/>
      <c r="B32" s="134"/>
      <c r="C32" s="154"/>
      <c r="D32" s="125"/>
      <c r="E32" s="125"/>
      <c r="F32" s="21" t="s">
        <v>22</v>
      </c>
      <c r="G32" s="4">
        <v>8187</v>
      </c>
      <c r="H32" s="4">
        <v>8200</v>
      </c>
      <c r="I32" s="4">
        <v>8400</v>
      </c>
      <c r="J32" s="4">
        <v>8400</v>
      </c>
      <c r="K32" s="4">
        <v>8400</v>
      </c>
      <c r="L32" s="4">
        <f t="shared" si="3"/>
        <v>41587</v>
      </c>
      <c r="M32" s="165"/>
      <c r="N32" s="75">
        <v>6800</v>
      </c>
      <c r="O32" s="76">
        <f>N32-G32</f>
        <v>-1387</v>
      </c>
    </row>
    <row r="33" spans="1:16" ht="14.25" customHeight="1" x14ac:dyDescent="0.25">
      <c r="A33" s="157"/>
      <c r="B33" s="134"/>
      <c r="C33" s="155"/>
      <c r="D33" s="126"/>
      <c r="E33" s="126"/>
      <c r="F33" s="15" t="s">
        <v>25</v>
      </c>
      <c r="G33" s="4">
        <f>G31+G32</f>
        <v>17687</v>
      </c>
      <c r="H33" s="4">
        <f t="shared" ref="H33:L33" si="4">H31+H32</f>
        <v>17400</v>
      </c>
      <c r="I33" s="4">
        <f t="shared" si="4"/>
        <v>17900</v>
      </c>
      <c r="J33" s="4">
        <f t="shared" si="4"/>
        <v>17900</v>
      </c>
      <c r="K33" s="4">
        <f t="shared" si="4"/>
        <v>17900</v>
      </c>
      <c r="L33" s="4">
        <f t="shared" si="4"/>
        <v>88787</v>
      </c>
      <c r="M33" s="166"/>
    </row>
    <row r="34" spans="1:16" ht="64.5" customHeight="1" x14ac:dyDescent="0.25">
      <c r="A34" s="157"/>
      <c r="B34" s="134"/>
      <c r="C34" s="82" t="s">
        <v>94</v>
      </c>
      <c r="D34" s="15" t="s">
        <v>24</v>
      </c>
      <c r="E34" s="15" t="s">
        <v>21</v>
      </c>
      <c r="F34" s="21" t="s">
        <v>234</v>
      </c>
      <c r="G34" s="4">
        <v>9700</v>
      </c>
      <c r="H34" s="4">
        <v>9700</v>
      </c>
      <c r="I34" s="4">
        <v>9700</v>
      </c>
      <c r="J34" s="4">
        <v>9700</v>
      </c>
      <c r="K34" s="4">
        <v>9700</v>
      </c>
      <c r="L34" s="4">
        <f t="shared" si="3"/>
        <v>48500</v>
      </c>
      <c r="M34" s="78" t="s">
        <v>235</v>
      </c>
      <c r="N34" s="77">
        <v>6909</v>
      </c>
      <c r="O34" s="76">
        <f>G34-N34</f>
        <v>2791</v>
      </c>
      <c r="P34" s="76">
        <f>O34-O31-O32</f>
        <v>5478</v>
      </c>
    </row>
    <row r="35" spans="1:16" ht="207.75" customHeight="1" x14ac:dyDescent="0.25">
      <c r="A35" s="158"/>
      <c r="B35" s="135"/>
      <c r="C35" s="82" t="s">
        <v>196</v>
      </c>
      <c r="D35" s="15" t="s">
        <v>24</v>
      </c>
      <c r="E35" s="15" t="s">
        <v>21</v>
      </c>
      <c r="F35" s="21" t="s">
        <v>234</v>
      </c>
      <c r="G35" s="4">
        <v>370</v>
      </c>
      <c r="H35" s="4">
        <v>390</v>
      </c>
      <c r="I35" s="4">
        <v>400</v>
      </c>
      <c r="J35" s="4">
        <v>420</v>
      </c>
      <c r="K35" s="4">
        <v>440</v>
      </c>
      <c r="L35" s="4">
        <f t="shared" si="3"/>
        <v>2020</v>
      </c>
      <c r="M35" s="23" t="s">
        <v>180</v>
      </c>
    </row>
    <row r="36" spans="1:16" ht="124.5" customHeight="1" x14ac:dyDescent="0.25">
      <c r="A36" s="169">
        <v>7</v>
      </c>
      <c r="B36" s="169" t="s">
        <v>18</v>
      </c>
      <c r="C36" s="25" t="s">
        <v>126</v>
      </c>
      <c r="D36" s="15" t="s">
        <v>24</v>
      </c>
      <c r="E36" s="15" t="s">
        <v>21</v>
      </c>
      <c r="F36" s="21" t="s">
        <v>234</v>
      </c>
      <c r="G36" s="4">
        <v>150</v>
      </c>
      <c r="H36" s="4">
        <v>150</v>
      </c>
      <c r="I36" s="4">
        <v>150</v>
      </c>
      <c r="J36" s="4">
        <v>150</v>
      </c>
      <c r="K36" s="4">
        <v>150</v>
      </c>
      <c r="L36" s="4">
        <f t="shared" si="3"/>
        <v>750</v>
      </c>
      <c r="M36" s="15" t="s">
        <v>26</v>
      </c>
    </row>
    <row r="37" spans="1:16" ht="131.25" customHeight="1" x14ac:dyDescent="0.25">
      <c r="A37" s="169"/>
      <c r="B37" s="169"/>
      <c r="C37" s="14" t="s">
        <v>95</v>
      </c>
      <c r="D37" s="15" t="s">
        <v>197</v>
      </c>
      <c r="E37" s="15" t="s">
        <v>21</v>
      </c>
      <c r="F37" s="21" t="s">
        <v>234</v>
      </c>
      <c r="G37" s="4">
        <v>90</v>
      </c>
      <c r="H37" s="4">
        <v>100</v>
      </c>
      <c r="I37" s="4">
        <v>100</v>
      </c>
      <c r="J37" s="4"/>
      <c r="K37" s="4"/>
      <c r="L37" s="4">
        <f t="shared" si="3"/>
        <v>290</v>
      </c>
      <c r="M37" s="15" t="s">
        <v>213</v>
      </c>
    </row>
    <row r="38" spans="1:16" ht="119.25" customHeight="1" x14ac:dyDescent="0.25">
      <c r="A38" s="169"/>
      <c r="B38" s="169"/>
      <c r="C38" s="14" t="s">
        <v>233</v>
      </c>
      <c r="D38" s="15" t="s">
        <v>28</v>
      </c>
      <c r="E38" s="15" t="s">
        <v>21</v>
      </c>
      <c r="F38" s="21" t="s">
        <v>234</v>
      </c>
      <c r="G38" s="4">
        <v>210</v>
      </c>
      <c r="H38" s="4">
        <v>80</v>
      </c>
      <c r="I38" s="4"/>
      <c r="J38" s="4"/>
      <c r="K38" s="4"/>
      <c r="L38" s="4">
        <f t="shared" si="3"/>
        <v>290</v>
      </c>
      <c r="M38" s="68" t="s">
        <v>214</v>
      </c>
    </row>
    <row r="39" spans="1:16" ht="105" customHeight="1" x14ac:dyDescent="0.25">
      <c r="A39" s="169"/>
      <c r="B39" s="169"/>
      <c r="C39" s="17" t="s">
        <v>96</v>
      </c>
      <c r="D39" s="15" t="s">
        <v>24</v>
      </c>
      <c r="E39" s="15" t="s">
        <v>21</v>
      </c>
      <c r="F39" s="21" t="s">
        <v>234</v>
      </c>
      <c r="G39" s="4">
        <v>303.3</v>
      </c>
      <c r="H39" s="4">
        <v>350</v>
      </c>
      <c r="I39" s="4">
        <v>380</v>
      </c>
      <c r="J39" s="4">
        <v>400</v>
      </c>
      <c r="K39" s="4">
        <v>420</v>
      </c>
      <c r="L39" s="4">
        <f>SUM(G39:K39)</f>
        <v>1853.3</v>
      </c>
      <c r="M39" s="15" t="s">
        <v>44</v>
      </c>
    </row>
    <row r="40" spans="1:16" ht="66.75" customHeight="1" x14ac:dyDescent="0.25">
      <c r="A40" s="169"/>
      <c r="B40" s="169"/>
      <c r="C40" s="17" t="s">
        <v>97</v>
      </c>
      <c r="D40" s="15" t="s">
        <v>24</v>
      </c>
      <c r="E40" s="15" t="s">
        <v>21</v>
      </c>
      <c r="F40" s="21" t="s">
        <v>234</v>
      </c>
      <c r="G40" s="4">
        <v>200</v>
      </c>
      <c r="H40" s="4">
        <v>220</v>
      </c>
      <c r="I40" s="4">
        <v>250</v>
      </c>
      <c r="J40" s="4">
        <v>250</v>
      </c>
      <c r="K40" s="4">
        <v>250</v>
      </c>
      <c r="L40" s="4">
        <f>SUM(G40:K40)</f>
        <v>1170</v>
      </c>
      <c r="M40" s="15" t="s">
        <v>46</v>
      </c>
    </row>
    <row r="41" spans="1:16" ht="150.75" customHeight="1" x14ac:dyDescent="0.25">
      <c r="A41" s="57">
        <v>8</v>
      </c>
      <c r="B41" s="53" t="s">
        <v>16</v>
      </c>
      <c r="C41" s="22" t="s">
        <v>182</v>
      </c>
      <c r="D41" s="15" t="s">
        <v>24</v>
      </c>
      <c r="E41" s="15" t="s">
        <v>21</v>
      </c>
      <c r="F41" s="87" t="s">
        <v>27</v>
      </c>
      <c r="G41" s="4">
        <v>500</v>
      </c>
      <c r="H41" s="4">
        <v>700</v>
      </c>
      <c r="I41" s="4">
        <v>900</v>
      </c>
      <c r="J41" s="4">
        <v>1100</v>
      </c>
      <c r="K41" s="4">
        <v>1300</v>
      </c>
      <c r="L41" s="4">
        <f>K41+J41+I41+H41+G41</f>
        <v>4500</v>
      </c>
      <c r="M41" s="15" t="s">
        <v>201</v>
      </c>
    </row>
    <row r="42" spans="1:16" ht="61.5" customHeight="1" x14ac:dyDescent="0.25">
      <c r="A42" s="170">
        <v>9</v>
      </c>
      <c r="B42" s="159" t="s">
        <v>17</v>
      </c>
      <c r="C42" s="186" t="s">
        <v>217</v>
      </c>
      <c r="D42" s="120" t="s">
        <v>24</v>
      </c>
      <c r="E42" s="120" t="s">
        <v>21</v>
      </c>
      <c r="F42" s="52" t="s">
        <v>27</v>
      </c>
      <c r="G42" s="4">
        <v>2660</v>
      </c>
      <c r="H42" s="4">
        <v>1470</v>
      </c>
      <c r="I42" s="4">
        <v>1610</v>
      </c>
      <c r="J42" s="4">
        <v>1750</v>
      </c>
      <c r="K42" s="4">
        <v>1960</v>
      </c>
      <c r="L42" s="4">
        <f t="shared" si="3"/>
        <v>9450</v>
      </c>
      <c r="M42" s="120" t="s">
        <v>240</v>
      </c>
    </row>
    <row r="43" spans="1:16" ht="66" customHeight="1" x14ac:dyDescent="0.25">
      <c r="A43" s="171"/>
      <c r="B43" s="160"/>
      <c r="C43" s="186"/>
      <c r="D43" s="120"/>
      <c r="E43" s="120"/>
      <c r="F43" s="21" t="s">
        <v>234</v>
      </c>
      <c r="G43" s="4">
        <v>1140</v>
      </c>
      <c r="H43" s="4">
        <v>630</v>
      </c>
      <c r="I43" s="4">
        <v>690</v>
      </c>
      <c r="J43" s="4">
        <v>750</v>
      </c>
      <c r="K43" s="4">
        <v>840</v>
      </c>
      <c r="L43" s="4">
        <f t="shared" si="3"/>
        <v>4050</v>
      </c>
      <c r="M43" s="120"/>
    </row>
    <row r="44" spans="1:16" ht="37.5" customHeight="1" x14ac:dyDescent="0.25">
      <c r="A44" s="171"/>
      <c r="B44" s="160"/>
      <c r="C44" s="186"/>
      <c r="D44" s="120"/>
      <c r="E44" s="120"/>
      <c r="F44" s="3" t="s">
        <v>25</v>
      </c>
      <c r="G44" s="4">
        <f>G43+G42</f>
        <v>3800</v>
      </c>
      <c r="H44" s="4">
        <f t="shared" ref="H44:L44" si="5">H43+H42</f>
        <v>2100</v>
      </c>
      <c r="I44" s="4">
        <f t="shared" si="5"/>
        <v>2300</v>
      </c>
      <c r="J44" s="4">
        <f t="shared" si="5"/>
        <v>2500</v>
      </c>
      <c r="K44" s="4">
        <f t="shared" si="5"/>
        <v>2800</v>
      </c>
      <c r="L44" s="4">
        <f t="shared" si="5"/>
        <v>13500</v>
      </c>
      <c r="M44" s="120"/>
    </row>
    <row r="45" spans="1:16" ht="62.25" customHeight="1" x14ac:dyDescent="0.25">
      <c r="A45" s="106">
        <v>10</v>
      </c>
      <c r="B45" s="185" t="s">
        <v>19</v>
      </c>
      <c r="C45" s="119" t="s">
        <v>237</v>
      </c>
      <c r="D45" s="120" t="s">
        <v>55</v>
      </c>
      <c r="E45" s="120" t="s">
        <v>21</v>
      </c>
      <c r="F45" s="21" t="s">
        <v>234</v>
      </c>
      <c r="G45" s="4">
        <v>340</v>
      </c>
      <c r="H45" s="4"/>
      <c r="I45" s="3"/>
      <c r="J45" s="3"/>
      <c r="K45" s="3"/>
      <c r="L45" s="4">
        <f>SUM(G45:K45)</f>
        <v>340</v>
      </c>
      <c r="M45" s="130" t="s">
        <v>29</v>
      </c>
    </row>
    <row r="46" spans="1:16" ht="37.5" customHeight="1" x14ac:dyDescent="0.25">
      <c r="A46" s="106"/>
      <c r="B46" s="185"/>
      <c r="C46" s="119"/>
      <c r="D46" s="120"/>
      <c r="E46" s="120"/>
      <c r="F46" s="14" t="s">
        <v>22</v>
      </c>
      <c r="G46" s="3">
        <v>1715.1</v>
      </c>
      <c r="H46" s="3"/>
      <c r="I46" s="3"/>
      <c r="J46" s="3"/>
      <c r="K46" s="3"/>
      <c r="L46" s="4">
        <f>SUM(G46:K46)</f>
        <v>1715.1</v>
      </c>
      <c r="M46" s="131"/>
    </row>
    <row r="47" spans="1:16" ht="18" customHeight="1" x14ac:dyDescent="0.25">
      <c r="A47" s="106"/>
      <c r="B47" s="185"/>
      <c r="C47" s="119"/>
      <c r="D47" s="120"/>
      <c r="E47" s="120"/>
      <c r="F47" s="14" t="s">
        <v>25</v>
      </c>
      <c r="G47" s="4">
        <f>G45+G46</f>
        <v>2055.1</v>
      </c>
      <c r="H47" s="4">
        <f>H45+H46</f>
        <v>0</v>
      </c>
      <c r="I47" s="4">
        <f t="shared" ref="I47:L47" si="6">I45+I46</f>
        <v>0</v>
      </c>
      <c r="J47" s="4">
        <f t="shared" si="6"/>
        <v>0</v>
      </c>
      <c r="K47" s="4">
        <f t="shared" si="6"/>
        <v>0</v>
      </c>
      <c r="L47" s="4">
        <f t="shared" si="6"/>
        <v>2055.1</v>
      </c>
      <c r="M47" s="132"/>
    </row>
    <row r="48" spans="1:16" ht="78.75" customHeight="1" x14ac:dyDescent="0.25">
      <c r="A48" s="170"/>
      <c r="B48" s="187"/>
      <c r="C48" s="133" t="s">
        <v>238</v>
      </c>
      <c r="D48" s="120" t="s">
        <v>55</v>
      </c>
      <c r="E48" s="120" t="s">
        <v>21</v>
      </c>
      <c r="F48" s="21" t="s">
        <v>234</v>
      </c>
      <c r="G48" s="4">
        <v>25</v>
      </c>
      <c r="H48" s="4">
        <v>30</v>
      </c>
      <c r="I48" s="4">
        <v>30</v>
      </c>
      <c r="J48" s="4"/>
      <c r="K48" s="4"/>
      <c r="L48" s="4">
        <f>SUM(G48:K48)</f>
        <v>85</v>
      </c>
      <c r="M48" s="130" t="s">
        <v>239</v>
      </c>
    </row>
    <row r="49" spans="1:13" ht="40.5" customHeight="1" x14ac:dyDescent="0.25">
      <c r="A49" s="171"/>
      <c r="B49" s="188"/>
      <c r="C49" s="134"/>
      <c r="D49" s="120"/>
      <c r="E49" s="120"/>
      <c r="F49" s="14" t="s">
        <v>22</v>
      </c>
      <c r="G49" s="4">
        <v>25</v>
      </c>
      <c r="H49" s="4">
        <v>30</v>
      </c>
      <c r="I49" s="4">
        <v>30</v>
      </c>
      <c r="J49" s="4"/>
      <c r="K49" s="4"/>
      <c r="L49" s="4">
        <f>SUM(G49:K49)</f>
        <v>85</v>
      </c>
      <c r="M49" s="131"/>
    </row>
    <row r="50" spans="1:13" ht="45.75" customHeight="1" x14ac:dyDescent="0.25">
      <c r="A50" s="172"/>
      <c r="B50" s="189"/>
      <c r="C50" s="135"/>
      <c r="D50" s="120"/>
      <c r="E50" s="120"/>
      <c r="F50" s="14" t="s">
        <v>25</v>
      </c>
      <c r="G50" s="4">
        <f>G48+G49</f>
        <v>50</v>
      </c>
      <c r="H50" s="4">
        <f t="shared" ref="H50:L50" si="7">H48+H49</f>
        <v>60</v>
      </c>
      <c r="I50" s="4">
        <f t="shared" si="7"/>
        <v>60</v>
      </c>
      <c r="J50" s="4">
        <f t="shared" si="7"/>
        <v>0</v>
      </c>
      <c r="K50" s="4">
        <f t="shared" si="7"/>
        <v>0</v>
      </c>
      <c r="L50" s="4">
        <f t="shared" si="7"/>
        <v>170</v>
      </c>
      <c r="M50" s="132"/>
    </row>
    <row r="51" spans="1:13" ht="66" customHeight="1" x14ac:dyDescent="0.25">
      <c r="A51" s="170">
        <v>11</v>
      </c>
      <c r="B51" s="133" t="s">
        <v>34</v>
      </c>
      <c r="C51" s="19" t="s">
        <v>98</v>
      </c>
      <c r="D51" s="15" t="s">
        <v>28</v>
      </c>
      <c r="E51" s="15" t="s">
        <v>21</v>
      </c>
      <c r="F51" s="21" t="s">
        <v>234</v>
      </c>
      <c r="G51" s="4">
        <v>1500</v>
      </c>
      <c r="H51" s="4">
        <f>1500-200</f>
        <v>1300</v>
      </c>
      <c r="I51" s="4"/>
      <c r="J51" s="4"/>
      <c r="K51" s="4"/>
      <c r="L51" s="4">
        <f t="shared" ref="L51:L68" si="8">SUM(G51:K51)</f>
        <v>2800</v>
      </c>
      <c r="M51" s="23" t="s">
        <v>41</v>
      </c>
    </row>
    <row r="52" spans="1:13" ht="105.75" customHeight="1" x14ac:dyDescent="0.25">
      <c r="A52" s="171"/>
      <c r="B52" s="134"/>
      <c r="C52" s="18" t="s">
        <v>294</v>
      </c>
      <c r="D52" s="15" t="s">
        <v>24</v>
      </c>
      <c r="E52" s="15" t="s">
        <v>21</v>
      </c>
      <c r="F52" s="21" t="s">
        <v>234</v>
      </c>
      <c r="G52" s="4">
        <v>1200</v>
      </c>
      <c r="H52" s="4">
        <v>1000</v>
      </c>
      <c r="I52" s="4">
        <v>800</v>
      </c>
      <c r="J52" s="4">
        <v>1000</v>
      </c>
      <c r="K52" s="4">
        <v>1000</v>
      </c>
      <c r="L52" s="4">
        <f t="shared" si="8"/>
        <v>5000</v>
      </c>
      <c r="M52" s="15" t="s">
        <v>35</v>
      </c>
    </row>
    <row r="53" spans="1:13" ht="98.25" customHeight="1" x14ac:dyDescent="0.25">
      <c r="A53" s="171"/>
      <c r="B53" s="134"/>
      <c r="C53" s="25" t="s">
        <v>99</v>
      </c>
      <c r="D53" s="15" t="s">
        <v>24</v>
      </c>
      <c r="E53" s="15" t="s">
        <v>21</v>
      </c>
      <c r="F53" s="21" t="s">
        <v>234</v>
      </c>
      <c r="G53" s="4">
        <v>600</v>
      </c>
      <c r="H53" s="4">
        <v>620</v>
      </c>
      <c r="I53" s="4">
        <v>650</v>
      </c>
      <c r="J53" s="4">
        <v>680</v>
      </c>
      <c r="K53" s="4">
        <v>700</v>
      </c>
      <c r="L53" s="4">
        <f t="shared" si="8"/>
        <v>3250</v>
      </c>
      <c r="M53" s="15" t="s">
        <v>36</v>
      </c>
    </row>
    <row r="54" spans="1:13" ht="85.5" customHeight="1" x14ac:dyDescent="0.25">
      <c r="A54" s="171"/>
      <c r="B54" s="134"/>
      <c r="C54" s="25" t="s">
        <v>100</v>
      </c>
      <c r="D54" s="15" t="s">
        <v>24</v>
      </c>
      <c r="E54" s="15" t="s">
        <v>21</v>
      </c>
      <c r="F54" s="21" t="s">
        <v>234</v>
      </c>
      <c r="G54" s="4">
        <v>1768.4</v>
      </c>
      <c r="H54" s="4">
        <v>2000</v>
      </c>
      <c r="I54" s="4">
        <v>2000</v>
      </c>
      <c r="J54" s="4">
        <v>1500</v>
      </c>
      <c r="K54" s="4">
        <v>1500</v>
      </c>
      <c r="L54" s="4">
        <f t="shared" si="8"/>
        <v>8768.4</v>
      </c>
      <c r="M54" s="15" t="s">
        <v>37</v>
      </c>
    </row>
    <row r="55" spans="1:13" ht="93" customHeight="1" x14ac:dyDescent="0.25">
      <c r="A55" s="171"/>
      <c r="B55" s="134"/>
      <c r="C55" s="14" t="s">
        <v>183</v>
      </c>
      <c r="D55" s="15" t="s">
        <v>24</v>
      </c>
      <c r="E55" s="15" t="s">
        <v>21</v>
      </c>
      <c r="F55" s="21" t="s">
        <v>234</v>
      </c>
      <c r="G55" s="4">
        <f>782+400</f>
        <v>1182</v>
      </c>
      <c r="H55" s="4">
        <f>800+200</f>
        <v>1000</v>
      </c>
      <c r="I55" s="4">
        <f>800+100</f>
        <v>900</v>
      </c>
      <c r="J55" s="4">
        <v>1000</v>
      </c>
      <c r="K55" s="4">
        <v>1000</v>
      </c>
      <c r="L55" s="4">
        <f t="shared" si="8"/>
        <v>5082</v>
      </c>
      <c r="M55" s="15" t="s">
        <v>236</v>
      </c>
    </row>
    <row r="56" spans="1:13" ht="120" customHeight="1" x14ac:dyDescent="0.25">
      <c r="A56" s="171"/>
      <c r="B56" s="134"/>
      <c r="C56" s="12" t="s">
        <v>101</v>
      </c>
      <c r="D56" s="15" t="s">
        <v>24</v>
      </c>
      <c r="E56" s="15" t="s">
        <v>21</v>
      </c>
      <c r="F56" s="21" t="s">
        <v>234</v>
      </c>
      <c r="G56" s="4">
        <v>203.5</v>
      </c>
      <c r="H56" s="4">
        <v>300</v>
      </c>
      <c r="I56" s="4">
        <v>350</v>
      </c>
      <c r="J56" s="4">
        <v>380</v>
      </c>
      <c r="K56" s="4">
        <v>400</v>
      </c>
      <c r="L56" s="4">
        <f t="shared" si="8"/>
        <v>1633.5</v>
      </c>
      <c r="M56" s="15" t="s">
        <v>38</v>
      </c>
    </row>
    <row r="57" spans="1:13" ht="96.75" customHeight="1" x14ac:dyDescent="0.25">
      <c r="A57" s="171"/>
      <c r="B57" s="134"/>
      <c r="C57" s="12" t="s">
        <v>102</v>
      </c>
      <c r="D57" s="15" t="s">
        <v>24</v>
      </c>
      <c r="E57" s="15" t="s">
        <v>21</v>
      </c>
      <c r="F57" s="21" t="s">
        <v>234</v>
      </c>
      <c r="G57" s="4">
        <v>434.9</v>
      </c>
      <c r="H57" s="4">
        <v>500</v>
      </c>
      <c r="I57" s="4">
        <v>500</v>
      </c>
      <c r="J57" s="4">
        <v>600</v>
      </c>
      <c r="K57" s="4">
        <v>500</v>
      </c>
      <c r="L57" s="4">
        <f t="shared" si="8"/>
        <v>2534.9</v>
      </c>
      <c r="M57" s="15" t="s">
        <v>39</v>
      </c>
    </row>
    <row r="58" spans="1:13" ht="81.75" customHeight="1" x14ac:dyDescent="0.25">
      <c r="A58" s="171"/>
      <c r="B58" s="134"/>
      <c r="C58" s="25" t="s">
        <v>103</v>
      </c>
      <c r="D58" s="15" t="s">
        <v>24</v>
      </c>
      <c r="E58" s="15" t="s">
        <v>21</v>
      </c>
      <c r="F58" s="21" t="s">
        <v>234</v>
      </c>
      <c r="G58" s="4">
        <v>1143.5999999999999</v>
      </c>
      <c r="H58" s="4">
        <v>1500</v>
      </c>
      <c r="I58" s="4">
        <v>1500</v>
      </c>
      <c r="J58" s="4">
        <v>1700</v>
      </c>
      <c r="K58" s="4">
        <v>1900</v>
      </c>
      <c r="L58" s="4">
        <f t="shared" si="8"/>
        <v>7743.6</v>
      </c>
      <c r="M58" s="15" t="s">
        <v>40</v>
      </c>
    </row>
    <row r="59" spans="1:13" ht="70.5" customHeight="1" x14ac:dyDescent="0.25">
      <c r="A59" s="171"/>
      <c r="B59" s="134"/>
      <c r="C59" s="25" t="s">
        <v>104</v>
      </c>
      <c r="D59" s="15" t="s">
        <v>24</v>
      </c>
      <c r="E59" s="15" t="s">
        <v>21</v>
      </c>
      <c r="F59" s="21" t="s">
        <v>234</v>
      </c>
      <c r="G59" s="4">
        <v>230</v>
      </c>
      <c r="H59" s="4">
        <v>250</v>
      </c>
      <c r="I59" s="4">
        <v>300</v>
      </c>
      <c r="J59" s="4">
        <f>350</f>
        <v>350</v>
      </c>
      <c r="K59" s="4">
        <v>400</v>
      </c>
      <c r="L59" s="4">
        <f t="shared" si="8"/>
        <v>1530</v>
      </c>
      <c r="M59" s="15" t="s">
        <v>45</v>
      </c>
    </row>
    <row r="60" spans="1:13" ht="92.25" customHeight="1" x14ac:dyDescent="0.25">
      <c r="A60" s="171"/>
      <c r="B60" s="134"/>
      <c r="C60" s="19" t="s">
        <v>106</v>
      </c>
      <c r="D60" s="26" t="s">
        <v>24</v>
      </c>
      <c r="E60" s="26" t="s">
        <v>21</v>
      </c>
      <c r="F60" s="21" t="s">
        <v>234</v>
      </c>
      <c r="G60" s="27">
        <v>100</v>
      </c>
      <c r="H60" s="27">
        <v>150</v>
      </c>
      <c r="I60" s="27">
        <v>200</v>
      </c>
      <c r="J60" s="27">
        <v>150</v>
      </c>
      <c r="K60" s="27">
        <v>150</v>
      </c>
      <c r="L60" s="27">
        <f t="shared" si="8"/>
        <v>750</v>
      </c>
      <c r="M60" s="26" t="s">
        <v>105</v>
      </c>
    </row>
    <row r="61" spans="1:13" ht="122.25" customHeight="1" x14ac:dyDescent="0.25">
      <c r="A61" s="171"/>
      <c r="B61" s="134"/>
      <c r="C61" s="17" t="s">
        <v>184</v>
      </c>
      <c r="D61" s="15" t="s">
        <v>24</v>
      </c>
      <c r="E61" s="15" t="s">
        <v>21</v>
      </c>
      <c r="F61" s="21" t="s">
        <v>234</v>
      </c>
      <c r="G61" s="4">
        <v>200</v>
      </c>
      <c r="H61" s="4">
        <v>200</v>
      </c>
      <c r="I61" s="4">
        <v>200</v>
      </c>
      <c r="J61" s="4">
        <v>200</v>
      </c>
      <c r="K61" s="4">
        <v>200</v>
      </c>
      <c r="L61" s="4">
        <f t="shared" si="8"/>
        <v>1000</v>
      </c>
      <c r="M61" s="23" t="s">
        <v>42</v>
      </c>
    </row>
    <row r="62" spans="1:13" ht="100.5" customHeight="1" x14ac:dyDescent="0.25">
      <c r="A62" s="171"/>
      <c r="B62" s="134"/>
      <c r="C62" s="54" t="s">
        <v>112</v>
      </c>
      <c r="D62" s="52" t="s">
        <v>24</v>
      </c>
      <c r="E62" s="52" t="s">
        <v>21</v>
      </c>
      <c r="F62" s="21" t="s">
        <v>234</v>
      </c>
      <c r="G62" s="4">
        <v>219.2</v>
      </c>
      <c r="H62" s="4">
        <f>250-30</f>
        <v>220</v>
      </c>
      <c r="I62" s="4">
        <v>250</v>
      </c>
      <c r="J62" s="4">
        <v>250</v>
      </c>
      <c r="K62" s="4">
        <f>250</f>
        <v>250</v>
      </c>
      <c r="L62" s="4">
        <f t="shared" si="8"/>
        <v>1189.2</v>
      </c>
      <c r="M62" s="81" t="s">
        <v>43</v>
      </c>
    </row>
    <row r="63" spans="1:13" ht="107.25" customHeight="1" x14ac:dyDescent="0.25">
      <c r="A63" s="171"/>
      <c r="B63" s="134"/>
      <c r="C63" s="17" t="s">
        <v>185</v>
      </c>
      <c r="D63" s="28" t="s">
        <v>24</v>
      </c>
      <c r="E63" s="28" t="s">
        <v>21</v>
      </c>
      <c r="F63" s="21" t="s">
        <v>234</v>
      </c>
      <c r="G63" s="4">
        <v>185.2</v>
      </c>
      <c r="H63" s="4">
        <v>200</v>
      </c>
      <c r="I63" s="4">
        <v>200</v>
      </c>
      <c r="J63" s="4">
        <v>200</v>
      </c>
      <c r="K63" s="4">
        <v>200</v>
      </c>
      <c r="L63" s="29">
        <f t="shared" si="8"/>
        <v>985.2</v>
      </c>
      <c r="M63" s="15" t="s">
        <v>47</v>
      </c>
    </row>
    <row r="64" spans="1:13" ht="102.75" customHeight="1" x14ac:dyDescent="0.25">
      <c r="A64" s="171"/>
      <c r="B64" s="134"/>
      <c r="C64" s="17" t="s">
        <v>186</v>
      </c>
      <c r="D64" s="15" t="s">
        <v>24</v>
      </c>
      <c r="E64" s="15" t="s">
        <v>21</v>
      </c>
      <c r="F64" s="21" t="s">
        <v>234</v>
      </c>
      <c r="G64" s="4">
        <v>752</v>
      </c>
      <c r="H64" s="4">
        <v>800</v>
      </c>
      <c r="I64" s="4">
        <f>850-30</f>
        <v>820</v>
      </c>
      <c r="J64" s="4">
        <v>1000</v>
      </c>
      <c r="K64" s="4">
        <v>1000</v>
      </c>
      <c r="L64" s="4">
        <f t="shared" si="8"/>
        <v>4372</v>
      </c>
      <c r="M64" s="15" t="s">
        <v>48</v>
      </c>
    </row>
    <row r="65" spans="1:13" ht="139.5" customHeight="1" x14ac:dyDescent="0.25">
      <c r="A65" s="171"/>
      <c r="B65" s="134"/>
      <c r="C65" s="20" t="s">
        <v>187</v>
      </c>
      <c r="D65" s="15" t="s">
        <v>24</v>
      </c>
      <c r="E65" s="15" t="s">
        <v>21</v>
      </c>
      <c r="F65" s="21" t="s">
        <v>234</v>
      </c>
      <c r="G65" s="4">
        <v>2250</v>
      </c>
      <c r="H65" s="4">
        <v>2500</v>
      </c>
      <c r="I65" s="4">
        <v>2500</v>
      </c>
      <c r="J65" s="4">
        <v>2500</v>
      </c>
      <c r="K65" s="4">
        <v>2500</v>
      </c>
      <c r="L65" s="4">
        <f t="shared" si="8"/>
        <v>12250</v>
      </c>
      <c r="M65" s="84" t="s">
        <v>241</v>
      </c>
    </row>
    <row r="66" spans="1:13" ht="79.5" customHeight="1" x14ac:dyDescent="0.25">
      <c r="A66" s="171"/>
      <c r="B66" s="134"/>
      <c r="C66" s="17" t="s">
        <v>113</v>
      </c>
      <c r="D66" s="15" t="s">
        <v>197</v>
      </c>
      <c r="E66" s="15" t="s">
        <v>21</v>
      </c>
      <c r="F66" s="21" t="s">
        <v>234</v>
      </c>
      <c r="G66" s="4">
        <v>880</v>
      </c>
      <c r="H66" s="4">
        <v>880</v>
      </c>
      <c r="I66" s="4"/>
      <c r="J66" s="4"/>
      <c r="K66" s="4"/>
      <c r="L66" s="4">
        <f t="shared" si="8"/>
        <v>1760</v>
      </c>
      <c r="M66" s="23" t="s">
        <v>218</v>
      </c>
    </row>
    <row r="67" spans="1:13" ht="80.25" customHeight="1" x14ac:dyDescent="0.25">
      <c r="A67" s="171"/>
      <c r="B67" s="134"/>
      <c r="C67" s="50" t="s">
        <v>117</v>
      </c>
      <c r="D67" s="16" t="s">
        <v>24</v>
      </c>
      <c r="E67" s="16" t="s">
        <v>21</v>
      </c>
      <c r="F67" s="21" t="s">
        <v>234</v>
      </c>
      <c r="G67" s="4">
        <v>996</v>
      </c>
      <c r="H67" s="4">
        <v>996</v>
      </c>
      <c r="I67" s="4">
        <v>996</v>
      </c>
      <c r="J67" s="4">
        <v>996</v>
      </c>
      <c r="K67" s="4">
        <v>996</v>
      </c>
      <c r="L67" s="4">
        <f t="shared" si="8"/>
        <v>4980</v>
      </c>
      <c r="M67" s="23" t="s">
        <v>118</v>
      </c>
    </row>
    <row r="68" spans="1:13" s="74" customFormat="1" ht="96" customHeight="1" x14ac:dyDescent="0.25">
      <c r="A68" s="171"/>
      <c r="B68" s="134"/>
      <c r="C68" s="73" t="s">
        <v>188</v>
      </c>
      <c r="D68" s="68" t="s">
        <v>28</v>
      </c>
      <c r="E68" s="68" t="s">
        <v>21</v>
      </c>
      <c r="F68" s="68" t="s">
        <v>22</v>
      </c>
      <c r="G68" s="4">
        <v>2850</v>
      </c>
      <c r="H68" s="4">
        <v>2850</v>
      </c>
      <c r="I68" s="4"/>
      <c r="J68" s="4"/>
      <c r="K68" s="4"/>
      <c r="L68" s="4">
        <f t="shared" si="8"/>
        <v>5700</v>
      </c>
      <c r="M68" s="23" t="s">
        <v>189</v>
      </c>
    </row>
    <row r="69" spans="1:13" ht="105.75" customHeight="1" x14ac:dyDescent="0.25">
      <c r="A69" s="172"/>
      <c r="B69" s="135"/>
      <c r="C69" s="50" t="s">
        <v>220</v>
      </c>
      <c r="D69" s="48" t="s">
        <v>28</v>
      </c>
      <c r="E69" s="48" t="s">
        <v>21</v>
      </c>
      <c r="F69" s="21" t="s">
        <v>234</v>
      </c>
      <c r="G69" s="4">
        <v>3000</v>
      </c>
      <c r="H69" s="4">
        <v>3000</v>
      </c>
      <c r="I69" s="4"/>
      <c r="J69" s="4"/>
      <c r="K69" s="4"/>
      <c r="L69" s="4">
        <f t="shared" ref="L69" si="9">SUM(G69:K69)</f>
        <v>6000</v>
      </c>
      <c r="M69" s="23" t="s">
        <v>190</v>
      </c>
    </row>
    <row r="70" spans="1:13" ht="80.25" customHeight="1" x14ac:dyDescent="0.25">
      <c r="A70" s="167">
        <v>12</v>
      </c>
      <c r="B70" s="136" t="s">
        <v>49</v>
      </c>
      <c r="C70" s="190" t="s">
        <v>114</v>
      </c>
      <c r="D70" s="159" t="s">
        <v>55</v>
      </c>
      <c r="E70" s="159" t="s">
        <v>21</v>
      </c>
      <c r="F70" s="15" t="s">
        <v>234</v>
      </c>
      <c r="G70" s="4">
        <v>2200</v>
      </c>
      <c r="H70" s="13"/>
      <c r="I70" s="13"/>
      <c r="J70" s="13"/>
      <c r="K70" s="13"/>
      <c r="L70" s="4">
        <f t="shared" ref="L70:L104" si="10">SUM(G70:K70)</f>
        <v>2200</v>
      </c>
      <c r="M70" s="124" t="s">
        <v>50</v>
      </c>
    </row>
    <row r="71" spans="1:13" ht="33.75" customHeight="1" x14ac:dyDescent="0.25">
      <c r="A71" s="167"/>
      <c r="B71" s="137"/>
      <c r="C71" s="191"/>
      <c r="D71" s="160"/>
      <c r="E71" s="160"/>
      <c r="F71" s="86" t="s">
        <v>22</v>
      </c>
      <c r="G71" s="4">
        <v>32796.9</v>
      </c>
      <c r="H71" s="13"/>
      <c r="I71" s="13"/>
      <c r="J71" s="13"/>
      <c r="K71" s="13"/>
      <c r="L71" s="4">
        <f t="shared" ref="L71" si="11">SUM(G71:K71)</f>
        <v>32796.9</v>
      </c>
      <c r="M71" s="125"/>
    </row>
    <row r="72" spans="1:13" ht="32.25" customHeight="1" x14ac:dyDescent="0.25">
      <c r="A72" s="167"/>
      <c r="B72" s="137"/>
      <c r="C72" s="192"/>
      <c r="D72" s="161"/>
      <c r="E72" s="161"/>
      <c r="F72" s="86" t="s">
        <v>25</v>
      </c>
      <c r="G72" s="4">
        <f>G70+G71</f>
        <v>34996.9</v>
      </c>
      <c r="H72" s="13"/>
      <c r="I72" s="13"/>
      <c r="J72" s="13"/>
      <c r="K72" s="13"/>
      <c r="L72" s="4">
        <f>L70+L71</f>
        <v>34996.9</v>
      </c>
      <c r="M72" s="126"/>
    </row>
    <row r="73" spans="1:13" ht="206.25" customHeight="1" x14ac:dyDescent="0.25">
      <c r="A73" s="167"/>
      <c r="B73" s="137"/>
      <c r="C73" s="1" t="s">
        <v>242</v>
      </c>
      <c r="D73" s="15" t="s">
        <v>55</v>
      </c>
      <c r="E73" s="15" t="s">
        <v>21</v>
      </c>
      <c r="F73" s="21" t="s">
        <v>234</v>
      </c>
      <c r="G73" s="3">
        <v>5700</v>
      </c>
      <c r="H73" s="3"/>
      <c r="I73" s="3"/>
      <c r="J73" s="3"/>
      <c r="K73" s="3"/>
      <c r="L73" s="4">
        <f t="shared" si="10"/>
        <v>5700</v>
      </c>
      <c r="M73" s="15" t="s">
        <v>51</v>
      </c>
    </row>
    <row r="74" spans="1:13" ht="141.75" customHeight="1" x14ac:dyDescent="0.25">
      <c r="A74" s="167"/>
      <c r="B74" s="137"/>
      <c r="C74" s="1" t="s">
        <v>115</v>
      </c>
      <c r="D74" s="15" t="s">
        <v>55</v>
      </c>
      <c r="E74" s="15" t="s">
        <v>21</v>
      </c>
      <c r="F74" s="15" t="s">
        <v>22</v>
      </c>
      <c r="G74" s="4">
        <v>33795.599999999999</v>
      </c>
      <c r="H74" s="30"/>
      <c r="I74" s="30"/>
      <c r="J74" s="30"/>
      <c r="K74" s="30"/>
      <c r="L74" s="4">
        <f t="shared" si="10"/>
        <v>33795.599999999999</v>
      </c>
      <c r="M74" s="31" t="s">
        <v>52</v>
      </c>
    </row>
    <row r="75" spans="1:13" ht="153" customHeight="1" x14ac:dyDescent="0.25">
      <c r="A75" s="167"/>
      <c r="B75" s="137"/>
      <c r="C75" s="1" t="s">
        <v>116</v>
      </c>
      <c r="D75" s="15" t="s">
        <v>55</v>
      </c>
      <c r="E75" s="15" t="s">
        <v>21</v>
      </c>
      <c r="F75" s="15" t="s">
        <v>22</v>
      </c>
      <c r="G75" s="3">
        <v>2679.1</v>
      </c>
      <c r="H75" s="3"/>
      <c r="I75" s="3"/>
      <c r="J75" s="3"/>
      <c r="K75" s="3"/>
      <c r="L75" s="4">
        <f t="shared" si="10"/>
        <v>2679.1</v>
      </c>
      <c r="M75" s="15" t="s">
        <v>53</v>
      </c>
    </row>
    <row r="76" spans="1:13" ht="201.75" customHeight="1" x14ac:dyDescent="0.25">
      <c r="A76" s="167"/>
      <c r="B76" s="137"/>
      <c r="C76" s="1" t="s">
        <v>221</v>
      </c>
      <c r="D76" s="15" t="s">
        <v>55</v>
      </c>
      <c r="E76" s="15" t="s">
        <v>21</v>
      </c>
      <c r="F76" s="21" t="s">
        <v>234</v>
      </c>
      <c r="G76" s="3">
        <v>1358.8</v>
      </c>
      <c r="H76" s="3"/>
      <c r="I76" s="3"/>
      <c r="J76" s="3"/>
      <c r="K76" s="3"/>
      <c r="L76" s="4">
        <f t="shared" si="10"/>
        <v>1358.8</v>
      </c>
      <c r="M76" s="15" t="s">
        <v>54</v>
      </c>
    </row>
    <row r="77" spans="1:13" ht="39" customHeight="1" x14ac:dyDescent="0.25">
      <c r="A77" s="167"/>
      <c r="B77" s="137"/>
      <c r="C77" s="139" t="s">
        <v>252</v>
      </c>
      <c r="D77" s="124" t="s">
        <v>55</v>
      </c>
      <c r="E77" s="124" t="s">
        <v>21</v>
      </c>
      <c r="F77" s="21" t="s">
        <v>27</v>
      </c>
      <c r="G77" s="94">
        <v>1101.3</v>
      </c>
      <c r="H77" s="94"/>
      <c r="I77" s="94"/>
      <c r="J77" s="94"/>
      <c r="K77" s="94"/>
      <c r="L77" s="4">
        <f t="shared" si="10"/>
        <v>1101.3</v>
      </c>
      <c r="M77" s="124" t="s">
        <v>261</v>
      </c>
    </row>
    <row r="78" spans="1:13" ht="81" customHeight="1" x14ac:dyDescent="0.25">
      <c r="A78" s="167"/>
      <c r="B78" s="137"/>
      <c r="C78" s="140"/>
      <c r="D78" s="125"/>
      <c r="E78" s="125"/>
      <c r="F78" s="21" t="s">
        <v>234</v>
      </c>
      <c r="G78" s="94">
        <v>1.5</v>
      </c>
      <c r="H78" s="94"/>
      <c r="I78" s="94"/>
      <c r="J78" s="94"/>
      <c r="K78" s="94"/>
      <c r="L78" s="4">
        <f t="shared" si="10"/>
        <v>1.5</v>
      </c>
      <c r="M78" s="125"/>
    </row>
    <row r="79" spans="1:13" ht="40.5" customHeight="1" x14ac:dyDescent="0.25">
      <c r="A79" s="167"/>
      <c r="B79" s="137"/>
      <c r="C79" s="141"/>
      <c r="D79" s="126"/>
      <c r="E79" s="126"/>
      <c r="F79" s="21" t="s">
        <v>25</v>
      </c>
      <c r="G79" s="94">
        <f>G77+G78</f>
        <v>1102.8</v>
      </c>
      <c r="H79" s="94"/>
      <c r="I79" s="94"/>
      <c r="J79" s="94"/>
      <c r="K79" s="94"/>
      <c r="L79" s="94">
        <f>L77+L78</f>
        <v>1102.8</v>
      </c>
      <c r="M79" s="126"/>
    </row>
    <row r="80" spans="1:13" ht="36.75" customHeight="1" x14ac:dyDescent="0.25">
      <c r="A80" s="167"/>
      <c r="B80" s="137"/>
      <c r="C80" s="139" t="s">
        <v>253</v>
      </c>
      <c r="D80" s="124" t="s">
        <v>55</v>
      </c>
      <c r="E80" s="124" t="s">
        <v>21</v>
      </c>
      <c r="F80" s="21" t="s">
        <v>27</v>
      </c>
      <c r="G80" s="94">
        <v>1037.5</v>
      </c>
      <c r="H80" s="94"/>
      <c r="I80" s="94"/>
      <c r="J80" s="94"/>
      <c r="K80" s="94"/>
      <c r="L80" s="94">
        <f>G80</f>
        <v>1037.5</v>
      </c>
      <c r="M80" s="124" t="s">
        <v>262</v>
      </c>
    </row>
    <row r="81" spans="1:13" ht="70.5" customHeight="1" x14ac:dyDescent="0.25">
      <c r="A81" s="167"/>
      <c r="B81" s="137"/>
      <c r="C81" s="140"/>
      <c r="D81" s="125"/>
      <c r="E81" s="125"/>
      <c r="F81" s="21" t="s">
        <v>234</v>
      </c>
      <c r="G81" s="94">
        <v>1.1000000000000001</v>
      </c>
      <c r="H81" s="94"/>
      <c r="I81" s="94"/>
      <c r="J81" s="94"/>
      <c r="K81" s="94"/>
      <c r="L81" s="94">
        <f>G81</f>
        <v>1.1000000000000001</v>
      </c>
      <c r="M81" s="125"/>
    </row>
    <row r="82" spans="1:13" ht="30.75" customHeight="1" x14ac:dyDescent="0.25">
      <c r="A82" s="167"/>
      <c r="B82" s="137"/>
      <c r="C82" s="141"/>
      <c r="D82" s="126"/>
      <c r="E82" s="126"/>
      <c r="F82" s="21" t="s">
        <v>25</v>
      </c>
      <c r="G82" s="94">
        <f>G80+G81</f>
        <v>1038.5999999999999</v>
      </c>
      <c r="H82" s="94"/>
      <c r="I82" s="94"/>
      <c r="J82" s="94"/>
      <c r="K82" s="94"/>
      <c r="L82" s="94">
        <f>G82</f>
        <v>1038.5999999999999</v>
      </c>
      <c r="M82" s="126"/>
    </row>
    <row r="83" spans="1:13" ht="58.5" customHeight="1" x14ac:dyDescent="0.25">
      <c r="A83" s="167"/>
      <c r="B83" s="137"/>
      <c r="C83" s="139" t="s">
        <v>254</v>
      </c>
      <c r="D83" s="124" t="s">
        <v>55</v>
      </c>
      <c r="E83" s="124" t="s">
        <v>21</v>
      </c>
      <c r="F83" s="15" t="s">
        <v>27</v>
      </c>
      <c r="G83" s="4">
        <v>51828.7</v>
      </c>
      <c r="H83" s="4"/>
      <c r="I83" s="4"/>
      <c r="J83" s="4"/>
      <c r="K83" s="4"/>
      <c r="L83" s="4">
        <f t="shared" si="10"/>
        <v>51828.7</v>
      </c>
      <c r="M83" s="124" t="s">
        <v>60</v>
      </c>
    </row>
    <row r="84" spans="1:13" ht="94.5" customHeight="1" x14ac:dyDescent="0.25">
      <c r="A84" s="167"/>
      <c r="B84" s="137"/>
      <c r="C84" s="140"/>
      <c r="D84" s="125"/>
      <c r="E84" s="125"/>
      <c r="F84" s="21" t="s">
        <v>234</v>
      </c>
      <c r="G84" s="4">
        <v>431.9</v>
      </c>
      <c r="H84" s="4"/>
      <c r="I84" s="4"/>
      <c r="J84" s="4"/>
      <c r="K84" s="4"/>
      <c r="L84" s="4">
        <f t="shared" si="10"/>
        <v>431.9</v>
      </c>
      <c r="M84" s="125"/>
    </row>
    <row r="85" spans="1:13" ht="63" customHeight="1" x14ac:dyDescent="0.25">
      <c r="A85" s="167"/>
      <c r="B85" s="137"/>
      <c r="C85" s="141"/>
      <c r="D85" s="126"/>
      <c r="E85" s="126"/>
      <c r="F85" s="15" t="s">
        <v>25</v>
      </c>
      <c r="G85" s="4">
        <f>G83+G84</f>
        <v>52260.6</v>
      </c>
      <c r="H85" s="4"/>
      <c r="I85" s="4"/>
      <c r="J85" s="4"/>
      <c r="K85" s="4"/>
      <c r="L85" s="4">
        <f t="shared" ref="L85" si="12">L83+L84</f>
        <v>52260.6</v>
      </c>
      <c r="M85" s="126"/>
    </row>
    <row r="86" spans="1:13" ht="57" customHeight="1" x14ac:dyDescent="0.25">
      <c r="A86" s="167"/>
      <c r="B86" s="137"/>
      <c r="C86" s="139" t="s">
        <v>255</v>
      </c>
      <c r="D86" s="124" t="s">
        <v>55</v>
      </c>
      <c r="E86" s="124" t="s">
        <v>21</v>
      </c>
      <c r="F86" s="15" t="s">
        <v>27</v>
      </c>
      <c r="G86" s="4">
        <v>38359.5</v>
      </c>
      <c r="H86" s="3"/>
      <c r="I86" s="3"/>
      <c r="J86" s="3"/>
      <c r="K86" s="3"/>
      <c r="L86" s="4">
        <f>SUM(G86:K86)</f>
        <v>38359.5</v>
      </c>
      <c r="M86" s="124" t="s">
        <v>61</v>
      </c>
    </row>
    <row r="87" spans="1:13" ht="69.75" customHeight="1" x14ac:dyDescent="0.25">
      <c r="A87" s="167"/>
      <c r="B87" s="137"/>
      <c r="C87" s="140"/>
      <c r="D87" s="125"/>
      <c r="E87" s="125"/>
      <c r="F87" s="21" t="s">
        <v>234</v>
      </c>
      <c r="G87" s="3">
        <v>319.7</v>
      </c>
      <c r="H87" s="3"/>
      <c r="I87" s="3"/>
      <c r="J87" s="3"/>
      <c r="K87" s="3"/>
      <c r="L87" s="4">
        <f t="shared" ref="L87:L88" si="13">SUM(G87:K87)</f>
        <v>319.7</v>
      </c>
      <c r="M87" s="125"/>
    </row>
    <row r="88" spans="1:13" ht="36.75" customHeight="1" x14ac:dyDescent="0.25">
      <c r="A88" s="167"/>
      <c r="B88" s="137"/>
      <c r="C88" s="141"/>
      <c r="D88" s="126"/>
      <c r="E88" s="126"/>
      <c r="F88" s="15" t="s">
        <v>25</v>
      </c>
      <c r="G88" s="3">
        <f>G87+G86</f>
        <v>38679.199999999997</v>
      </c>
      <c r="H88" s="3"/>
      <c r="I88" s="3"/>
      <c r="J88" s="3"/>
      <c r="K88" s="3"/>
      <c r="L88" s="4">
        <f t="shared" si="13"/>
        <v>38679.199999999997</v>
      </c>
      <c r="M88" s="126"/>
    </row>
    <row r="89" spans="1:13" ht="38.25" customHeight="1" x14ac:dyDescent="0.25">
      <c r="A89" s="167"/>
      <c r="B89" s="137"/>
      <c r="C89" s="139" t="s">
        <v>295</v>
      </c>
      <c r="D89" s="121" t="s">
        <v>55</v>
      </c>
      <c r="E89" s="124" t="s">
        <v>21</v>
      </c>
      <c r="F89" s="96" t="s">
        <v>27</v>
      </c>
      <c r="G89" s="62">
        <v>39121.5</v>
      </c>
      <c r="H89" s="3"/>
      <c r="I89" s="3"/>
      <c r="J89" s="3"/>
      <c r="K89" s="3"/>
      <c r="L89" s="4">
        <f>G89</f>
        <v>39121.5</v>
      </c>
      <c r="M89" s="124" t="s">
        <v>62</v>
      </c>
    </row>
    <row r="90" spans="1:13" ht="65.25" customHeight="1" x14ac:dyDescent="0.25">
      <c r="A90" s="167"/>
      <c r="B90" s="137"/>
      <c r="C90" s="140"/>
      <c r="D90" s="122"/>
      <c r="E90" s="125"/>
      <c r="F90" s="21" t="s">
        <v>234</v>
      </c>
      <c r="G90" s="3">
        <f>4346.9+31.8</f>
        <v>4378.7</v>
      </c>
      <c r="H90" s="3"/>
      <c r="I90" s="3"/>
      <c r="J90" s="3"/>
      <c r="K90" s="3"/>
      <c r="L90" s="4">
        <f t="shared" ref="L90:L91" si="14">G90</f>
        <v>4378.7</v>
      </c>
      <c r="M90" s="125"/>
    </row>
    <row r="91" spans="1:13" ht="55.5" customHeight="1" x14ac:dyDescent="0.25">
      <c r="A91" s="167"/>
      <c r="B91" s="137"/>
      <c r="C91" s="141"/>
      <c r="D91" s="123"/>
      <c r="E91" s="126"/>
      <c r="F91" s="60" t="s">
        <v>25</v>
      </c>
      <c r="G91" s="62">
        <f>G89+G90</f>
        <v>43500.2</v>
      </c>
      <c r="H91" s="62"/>
      <c r="I91" s="62"/>
      <c r="J91" s="62"/>
      <c r="K91" s="62"/>
      <c r="L91" s="4">
        <f t="shared" si="14"/>
        <v>43500.2</v>
      </c>
      <c r="M91" s="126"/>
    </row>
    <row r="92" spans="1:13" ht="98.25" customHeight="1" x14ac:dyDescent="0.25">
      <c r="A92" s="167"/>
      <c r="B92" s="137"/>
      <c r="C92" s="139" t="s">
        <v>256</v>
      </c>
      <c r="D92" s="124" t="s">
        <v>257</v>
      </c>
      <c r="E92" s="124" t="s">
        <v>21</v>
      </c>
      <c r="F92" s="21" t="s">
        <v>234</v>
      </c>
      <c r="G92" s="4">
        <v>14236</v>
      </c>
      <c r="H92" s="4">
        <v>14235.9</v>
      </c>
      <c r="I92" s="30"/>
      <c r="J92" s="30"/>
      <c r="K92" s="30"/>
      <c r="L92" s="4">
        <f>SUM(G92:K92)</f>
        <v>28471.9</v>
      </c>
      <c r="M92" s="124" t="s">
        <v>62</v>
      </c>
    </row>
    <row r="93" spans="1:13" ht="52.5" customHeight="1" x14ac:dyDescent="0.25">
      <c r="A93" s="167"/>
      <c r="B93" s="137"/>
      <c r="C93" s="140"/>
      <c r="D93" s="125"/>
      <c r="E93" s="125"/>
      <c r="F93" s="15" t="s">
        <v>85</v>
      </c>
      <c r="G93" s="4">
        <v>33217.199999999997</v>
      </c>
      <c r="H93" s="4">
        <v>33217.199999999997</v>
      </c>
      <c r="I93" s="30"/>
      <c r="J93" s="30"/>
      <c r="K93" s="30"/>
      <c r="L93" s="4">
        <f>SUM(G93:K93)</f>
        <v>66434.399999999994</v>
      </c>
      <c r="M93" s="125"/>
    </row>
    <row r="94" spans="1:13" ht="68.25" customHeight="1" x14ac:dyDescent="0.25">
      <c r="A94" s="167"/>
      <c r="B94" s="137"/>
      <c r="C94" s="141"/>
      <c r="D94" s="126"/>
      <c r="E94" s="126"/>
      <c r="F94" s="15" t="s">
        <v>25</v>
      </c>
      <c r="G94" s="4">
        <f>G92+G93</f>
        <v>47453.2</v>
      </c>
      <c r="H94" s="4">
        <f>H92+H93</f>
        <v>47453.1</v>
      </c>
      <c r="I94" s="3"/>
      <c r="J94" s="3"/>
      <c r="K94" s="3"/>
      <c r="L94" s="4">
        <f>SUM(G94:K94)</f>
        <v>94906.299999999988</v>
      </c>
      <c r="M94" s="126"/>
    </row>
    <row r="95" spans="1:13" ht="184.5" customHeight="1" x14ac:dyDescent="0.25">
      <c r="A95" s="167"/>
      <c r="B95" s="137"/>
      <c r="C95" s="1" t="s">
        <v>258</v>
      </c>
      <c r="D95" s="15" t="s">
        <v>55</v>
      </c>
      <c r="E95" s="15" t="s">
        <v>21</v>
      </c>
      <c r="F95" s="21" t="s">
        <v>234</v>
      </c>
      <c r="G95" s="4">
        <v>2568.6</v>
      </c>
      <c r="H95" s="3"/>
      <c r="I95" s="3"/>
      <c r="J95" s="3"/>
      <c r="K95" s="3"/>
      <c r="L95" s="4">
        <f t="shared" si="10"/>
        <v>2568.6</v>
      </c>
      <c r="M95" s="15" t="s">
        <v>63</v>
      </c>
    </row>
    <row r="96" spans="1:13" ht="186" customHeight="1" x14ac:dyDescent="0.25">
      <c r="A96" s="167"/>
      <c r="B96" s="137"/>
      <c r="C96" s="1" t="s">
        <v>259</v>
      </c>
      <c r="D96" s="15" t="s">
        <v>55</v>
      </c>
      <c r="E96" s="15" t="s">
        <v>21</v>
      </c>
      <c r="F96" s="21" t="s">
        <v>234</v>
      </c>
      <c r="G96" s="3">
        <v>1946.2</v>
      </c>
      <c r="H96" s="3"/>
      <c r="I96" s="3"/>
      <c r="J96" s="3"/>
      <c r="K96" s="3"/>
      <c r="L96" s="4">
        <f t="shared" si="10"/>
        <v>1946.2</v>
      </c>
      <c r="M96" s="15" t="s">
        <v>64</v>
      </c>
    </row>
    <row r="97" spans="1:13" ht="103.5" customHeight="1" x14ac:dyDescent="0.25">
      <c r="A97" s="167"/>
      <c r="B97" s="137"/>
      <c r="C97" s="1" t="s">
        <v>260</v>
      </c>
      <c r="D97" s="15" t="s">
        <v>55</v>
      </c>
      <c r="E97" s="15" t="s">
        <v>21</v>
      </c>
      <c r="F97" s="15" t="s">
        <v>22</v>
      </c>
      <c r="G97" s="4">
        <f>25000-146</f>
        <v>24854</v>
      </c>
      <c r="H97" s="3"/>
      <c r="I97" s="3"/>
      <c r="J97" s="3"/>
      <c r="K97" s="3"/>
      <c r="L97" s="4">
        <f t="shared" si="10"/>
        <v>24854</v>
      </c>
      <c r="M97" s="15" t="s">
        <v>65</v>
      </c>
    </row>
    <row r="98" spans="1:13" ht="129" customHeight="1" x14ac:dyDescent="0.25">
      <c r="A98" s="167"/>
      <c r="B98" s="137"/>
      <c r="C98" s="1" t="s">
        <v>263</v>
      </c>
      <c r="D98" s="21" t="s">
        <v>55</v>
      </c>
      <c r="E98" s="21" t="s">
        <v>21</v>
      </c>
      <c r="F98" s="21" t="s">
        <v>22</v>
      </c>
      <c r="G98" s="32">
        <v>2742.1</v>
      </c>
      <c r="H98" s="32"/>
      <c r="I98" s="32"/>
      <c r="J98" s="32"/>
      <c r="K98" s="32"/>
      <c r="L98" s="58">
        <f t="shared" si="10"/>
        <v>2742.1</v>
      </c>
      <c r="M98" s="21" t="s">
        <v>66</v>
      </c>
    </row>
    <row r="99" spans="1:13" ht="247.5" customHeight="1" x14ac:dyDescent="0.25">
      <c r="A99" s="167"/>
      <c r="B99" s="137"/>
      <c r="C99" s="1" t="s">
        <v>264</v>
      </c>
      <c r="D99" s="21" t="s">
        <v>55</v>
      </c>
      <c r="E99" s="21" t="s">
        <v>21</v>
      </c>
      <c r="F99" s="21" t="s">
        <v>234</v>
      </c>
      <c r="G99" s="58">
        <v>9660.2999999999993</v>
      </c>
      <c r="H99" s="32"/>
      <c r="I99" s="32"/>
      <c r="J99" s="32"/>
      <c r="K99" s="32"/>
      <c r="L99" s="58">
        <f t="shared" si="10"/>
        <v>9660.2999999999993</v>
      </c>
      <c r="M99" s="21" t="s">
        <v>67</v>
      </c>
    </row>
    <row r="100" spans="1:13" ht="199.5" customHeight="1" x14ac:dyDescent="0.25">
      <c r="A100" s="167"/>
      <c r="B100" s="137"/>
      <c r="C100" s="1" t="s">
        <v>265</v>
      </c>
      <c r="D100" s="15" t="s">
        <v>55</v>
      </c>
      <c r="E100" s="15" t="s">
        <v>21</v>
      </c>
      <c r="F100" s="21" t="s">
        <v>234</v>
      </c>
      <c r="G100" s="4">
        <v>50</v>
      </c>
      <c r="H100" s="13"/>
      <c r="I100" s="13"/>
      <c r="J100" s="13"/>
      <c r="K100" s="13"/>
      <c r="L100" s="4">
        <f t="shared" si="10"/>
        <v>50</v>
      </c>
      <c r="M100" s="15" t="s">
        <v>68</v>
      </c>
    </row>
    <row r="101" spans="1:13" ht="106.5" customHeight="1" x14ac:dyDescent="0.25">
      <c r="A101" s="167"/>
      <c r="B101" s="137"/>
      <c r="C101" s="1" t="s">
        <v>266</v>
      </c>
      <c r="D101" s="15" t="s">
        <v>55</v>
      </c>
      <c r="E101" s="15" t="s">
        <v>21</v>
      </c>
      <c r="F101" s="21" t="s">
        <v>234</v>
      </c>
      <c r="G101" s="4">
        <v>3000</v>
      </c>
      <c r="H101" s="13"/>
      <c r="I101" s="13"/>
      <c r="J101" s="13"/>
      <c r="K101" s="13"/>
      <c r="L101" s="4">
        <f t="shared" si="10"/>
        <v>3000</v>
      </c>
      <c r="M101" s="2" t="s">
        <v>69</v>
      </c>
    </row>
    <row r="102" spans="1:13" ht="96.75" customHeight="1" x14ac:dyDescent="0.25">
      <c r="A102" s="167"/>
      <c r="B102" s="137"/>
      <c r="C102" s="1" t="s">
        <v>267</v>
      </c>
      <c r="D102" s="15" t="s">
        <v>55</v>
      </c>
      <c r="E102" s="15" t="s">
        <v>21</v>
      </c>
      <c r="F102" s="21" t="s">
        <v>234</v>
      </c>
      <c r="G102" s="4">
        <f>2965.2-156</f>
        <v>2809.2</v>
      </c>
      <c r="H102" s="4"/>
      <c r="I102" s="4"/>
      <c r="J102" s="4"/>
      <c r="K102" s="4"/>
      <c r="L102" s="4">
        <f t="shared" si="10"/>
        <v>2809.2</v>
      </c>
      <c r="M102" s="15" t="s">
        <v>70</v>
      </c>
    </row>
    <row r="103" spans="1:13" ht="98.25" customHeight="1" x14ac:dyDescent="0.25">
      <c r="A103" s="167"/>
      <c r="B103" s="137"/>
      <c r="C103" s="1" t="s">
        <v>268</v>
      </c>
      <c r="D103" s="15" t="s">
        <v>56</v>
      </c>
      <c r="E103" s="15" t="s">
        <v>21</v>
      </c>
      <c r="F103" s="15" t="s">
        <v>22</v>
      </c>
      <c r="G103" s="3"/>
      <c r="H103" s="4">
        <v>31000</v>
      </c>
      <c r="I103" s="3"/>
      <c r="J103" s="3"/>
      <c r="K103" s="3"/>
      <c r="L103" s="4">
        <f t="shared" si="10"/>
        <v>31000</v>
      </c>
      <c r="M103" s="21" t="s">
        <v>71</v>
      </c>
    </row>
    <row r="104" spans="1:13" ht="83.25" customHeight="1" x14ac:dyDescent="0.25">
      <c r="A104" s="167"/>
      <c r="B104" s="137"/>
      <c r="C104" s="1" t="s">
        <v>269</v>
      </c>
      <c r="D104" s="15" t="s">
        <v>56</v>
      </c>
      <c r="E104" s="15" t="s">
        <v>21</v>
      </c>
      <c r="F104" s="15" t="s">
        <v>22</v>
      </c>
      <c r="G104" s="3"/>
      <c r="H104" s="4">
        <v>25000</v>
      </c>
      <c r="I104" s="3"/>
      <c r="J104" s="3"/>
      <c r="K104" s="3"/>
      <c r="L104" s="4">
        <f t="shared" si="10"/>
        <v>25000</v>
      </c>
      <c r="M104" s="21" t="s">
        <v>72</v>
      </c>
    </row>
    <row r="105" spans="1:13" ht="102" customHeight="1" x14ac:dyDescent="0.25">
      <c r="A105" s="167"/>
      <c r="B105" s="137"/>
      <c r="C105" s="1" t="s">
        <v>270</v>
      </c>
      <c r="D105" s="15" t="s">
        <v>56</v>
      </c>
      <c r="E105" s="15" t="s">
        <v>21</v>
      </c>
      <c r="F105" s="21" t="s">
        <v>234</v>
      </c>
      <c r="G105" s="3"/>
      <c r="H105" s="4">
        <v>15000</v>
      </c>
      <c r="I105" s="3"/>
      <c r="J105" s="3"/>
      <c r="K105" s="3"/>
      <c r="L105" s="4">
        <f t="shared" ref="L105:L108" si="15">SUM(G105:K105)</f>
        <v>15000</v>
      </c>
      <c r="M105" s="21" t="s">
        <v>73</v>
      </c>
    </row>
    <row r="106" spans="1:13" ht="128.25" customHeight="1" x14ac:dyDescent="0.25">
      <c r="A106" s="167"/>
      <c r="B106" s="137"/>
      <c r="C106" s="1" t="s">
        <v>271</v>
      </c>
      <c r="D106" s="15" t="s">
        <v>56</v>
      </c>
      <c r="E106" s="15" t="s">
        <v>21</v>
      </c>
      <c r="F106" s="15" t="s">
        <v>22</v>
      </c>
      <c r="G106" s="24"/>
      <c r="H106" s="4">
        <v>68000</v>
      </c>
      <c r="I106" s="24"/>
      <c r="J106" s="24"/>
      <c r="K106" s="24"/>
      <c r="L106" s="4">
        <f t="shared" si="15"/>
        <v>68000</v>
      </c>
      <c r="M106" s="21" t="s">
        <v>74</v>
      </c>
    </row>
    <row r="107" spans="1:13" ht="93.75" customHeight="1" x14ac:dyDescent="0.25">
      <c r="A107" s="167"/>
      <c r="B107" s="137"/>
      <c r="C107" s="1" t="s">
        <v>272</v>
      </c>
      <c r="D107" s="15" t="s">
        <v>56</v>
      </c>
      <c r="E107" s="15" t="s">
        <v>21</v>
      </c>
      <c r="F107" s="15" t="s">
        <v>22</v>
      </c>
      <c r="G107" s="3"/>
      <c r="H107" s="4">
        <f>27000-30</f>
        <v>26970</v>
      </c>
      <c r="I107" s="3"/>
      <c r="J107" s="3"/>
      <c r="K107" s="3"/>
      <c r="L107" s="4">
        <f t="shared" si="15"/>
        <v>26970</v>
      </c>
      <c r="M107" s="21" t="s">
        <v>75</v>
      </c>
    </row>
    <row r="108" spans="1:13" ht="78.75" customHeight="1" x14ac:dyDescent="0.25">
      <c r="A108" s="167"/>
      <c r="B108" s="137"/>
      <c r="C108" s="1" t="s">
        <v>273</v>
      </c>
      <c r="D108" s="15" t="s">
        <v>57</v>
      </c>
      <c r="E108" s="15" t="s">
        <v>21</v>
      </c>
      <c r="F108" s="15" t="s">
        <v>22</v>
      </c>
      <c r="G108" s="3"/>
      <c r="H108" s="3"/>
      <c r="I108" s="4">
        <v>39000</v>
      </c>
      <c r="J108" s="3"/>
      <c r="K108" s="3"/>
      <c r="L108" s="4">
        <f t="shared" si="15"/>
        <v>39000</v>
      </c>
      <c r="M108" s="21" t="s">
        <v>76</v>
      </c>
    </row>
    <row r="109" spans="1:13" ht="101.25" customHeight="1" x14ac:dyDescent="0.25">
      <c r="A109" s="167"/>
      <c r="B109" s="137"/>
      <c r="C109" s="1" t="s">
        <v>274</v>
      </c>
      <c r="D109" s="15" t="s">
        <v>57</v>
      </c>
      <c r="E109" s="15" t="s">
        <v>21</v>
      </c>
      <c r="F109" s="15" t="s">
        <v>22</v>
      </c>
      <c r="G109" s="3"/>
      <c r="H109" s="3"/>
      <c r="I109" s="4">
        <f>41000-30</f>
        <v>40970</v>
      </c>
      <c r="J109" s="3"/>
      <c r="K109" s="3"/>
      <c r="L109" s="4">
        <f t="shared" ref="L109" si="16">SUM(G109:K109)</f>
        <v>40970</v>
      </c>
      <c r="M109" s="21" t="s">
        <v>77</v>
      </c>
    </row>
    <row r="110" spans="1:13" ht="171.75" customHeight="1" x14ac:dyDescent="0.25">
      <c r="A110" s="167"/>
      <c r="B110" s="137"/>
      <c r="C110" s="1" t="s">
        <v>275</v>
      </c>
      <c r="D110" s="15" t="s">
        <v>57</v>
      </c>
      <c r="E110" s="15" t="s">
        <v>21</v>
      </c>
      <c r="F110" s="15" t="s">
        <v>22</v>
      </c>
      <c r="G110" s="3"/>
      <c r="H110" s="3"/>
      <c r="I110" s="4">
        <v>20000</v>
      </c>
      <c r="J110" s="3"/>
      <c r="K110" s="3"/>
      <c r="L110" s="4">
        <f t="shared" ref="L110:L118" si="17">SUM(G110:K110)</f>
        <v>20000</v>
      </c>
      <c r="M110" s="21" t="s">
        <v>54</v>
      </c>
    </row>
    <row r="111" spans="1:13" ht="132" customHeight="1" x14ac:dyDescent="0.25">
      <c r="A111" s="167"/>
      <c r="B111" s="137"/>
      <c r="C111" s="1" t="s">
        <v>276</v>
      </c>
      <c r="D111" s="15" t="s">
        <v>57</v>
      </c>
      <c r="E111" s="15" t="s">
        <v>21</v>
      </c>
      <c r="F111" s="21" t="s">
        <v>234</v>
      </c>
      <c r="G111" s="24"/>
      <c r="H111" s="24"/>
      <c r="I111" s="4">
        <v>15000</v>
      </c>
      <c r="J111" s="24"/>
      <c r="K111" s="24"/>
      <c r="L111" s="4">
        <f t="shared" si="17"/>
        <v>15000</v>
      </c>
      <c r="M111" s="21" t="s">
        <v>78</v>
      </c>
    </row>
    <row r="112" spans="1:13" ht="90.75" customHeight="1" x14ac:dyDescent="0.25">
      <c r="A112" s="167"/>
      <c r="B112" s="137"/>
      <c r="C112" s="1" t="s">
        <v>277</v>
      </c>
      <c r="D112" s="15" t="s">
        <v>58</v>
      </c>
      <c r="E112" s="15" t="s">
        <v>21</v>
      </c>
      <c r="F112" s="21" t="s">
        <v>234</v>
      </c>
      <c r="G112" s="24"/>
      <c r="H112" s="24"/>
      <c r="I112" s="4"/>
      <c r="J112" s="4">
        <v>25000</v>
      </c>
      <c r="K112" s="24"/>
      <c r="L112" s="4">
        <f t="shared" si="17"/>
        <v>25000</v>
      </c>
      <c r="M112" s="21" t="s">
        <v>79</v>
      </c>
    </row>
    <row r="113" spans="1:13" ht="149.25" customHeight="1" x14ac:dyDescent="0.25">
      <c r="A113" s="167"/>
      <c r="B113" s="137"/>
      <c r="C113" s="1" t="s">
        <v>278</v>
      </c>
      <c r="D113" s="15" t="s">
        <v>58</v>
      </c>
      <c r="E113" s="15" t="s">
        <v>21</v>
      </c>
      <c r="F113" s="21" t="s">
        <v>234</v>
      </c>
      <c r="G113" s="3"/>
      <c r="H113" s="3"/>
      <c r="I113" s="4"/>
      <c r="J113" s="4">
        <v>5000</v>
      </c>
      <c r="K113" s="4"/>
      <c r="L113" s="4">
        <f t="shared" si="17"/>
        <v>5000</v>
      </c>
      <c r="M113" s="21" t="s">
        <v>80</v>
      </c>
    </row>
    <row r="114" spans="1:13" ht="140.25" customHeight="1" x14ac:dyDescent="0.25">
      <c r="A114" s="167"/>
      <c r="B114" s="137"/>
      <c r="C114" s="1" t="s">
        <v>279</v>
      </c>
      <c r="D114" s="15" t="s">
        <v>58</v>
      </c>
      <c r="E114" s="15" t="s">
        <v>21</v>
      </c>
      <c r="F114" s="21" t="s">
        <v>234</v>
      </c>
      <c r="G114" s="3"/>
      <c r="H114" s="3"/>
      <c r="I114" s="4"/>
      <c r="J114" s="4">
        <v>8000</v>
      </c>
      <c r="K114" s="4"/>
      <c r="L114" s="4">
        <f t="shared" si="17"/>
        <v>8000</v>
      </c>
      <c r="M114" s="21" t="s">
        <v>81</v>
      </c>
    </row>
    <row r="115" spans="1:13" ht="114.75" customHeight="1" x14ac:dyDescent="0.25">
      <c r="A115" s="167"/>
      <c r="B115" s="137"/>
      <c r="C115" s="1" t="s">
        <v>280</v>
      </c>
      <c r="D115" s="15" t="s">
        <v>59</v>
      </c>
      <c r="E115" s="15" t="s">
        <v>21</v>
      </c>
      <c r="F115" s="21" t="s">
        <v>234</v>
      </c>
      <c r="G115" s="24"/>
      <c r="H115" s="24"/>
      <c r="I115" s="4"/>
      <c r="J115" s="24"/>
      <c r="K115" s="4">
        <v>3200</v>
      </c>
      <c r="L115" s="4">
        <f t="shared" si="17"/>
        <v>3200</v>
      </c>
      <c r="M115" s="21" t="s">
        <v>82</v>
      </c>
    </row>
    <row r="116" spans="1:13" ht="129" customHeight="1" x14ac:dyDescent="0.25">
      <c r="A116" s="167"/>
      <c r="B116" s="137"/>
      <c r="C116" s="1" t="s">
        <v>281</v>
      </c>
      <c r="D116" s="15" t="s">
        <v>59</v>
      </c>
      <c r="E116" s="15" t="s">
        <v>21</v>
      </c>
      <c r="F116" s="21" t="s">
        <v>234</v>
      </c>
      <c r="G116" s="24"/>
      <c r="H116" s="24"/>
      <c r="I116" s="4"/>
      <c r="J116" s="24"/>
      <c r="K116" s="4">
        <v>4000</v>
      </c>
      <c r="L116" s="4">
        <f t="shared" si="17"/>
        <v>4000</v>
      </c>
      <c r="M116" s="21" t="s">
        <v>83</v>
      </c>
    </row>
    <row r="117" spans="1:13" ht="98.25" customHeight="1" x14ac:dyDescent="0.25">
      <c r="A117" s="167"/>
      <c r="B117" s="137"/>
      <c r="C117" s="1" t="s">
        <v>282</v>
      </c>
      <c r="D117" s="15" t="s">
        <v>59</v>
      </c>
      <c r="E117" s="15" t="s">
        <v>21</v>
      </c>
      <c r="F117" s="21" t="s">
        <v>234</v>
      </c>
      <c r="G117" s="24"/>
      <c r="H117" s="24"/>
      <c r="I117" s="4"/>
      <c r="J117" s="24"/>
      <c r="K117" s="4">
        <v>2500</v>
      </c>
      <c r="L117" s="4">
        <f t="shared" si="17"/>
        <v>2500</v>
      </c>
      <c r="M117" s="21" t="s">
        <v>84</v>
      </c>
    </row>
    <row r="118" spans="1:13" ht="90.75" customHeight="1" x14ac:dyDescent="0.25">
      <c r="A118" s="167"/>
      <c r="B118" s="137"/>
      <c r="C118" s="1" t="s">
        <v>283</v>
      </c>
      <c r="D118" s="15" t="s">
        <v>119</v>
      </c>
      <c r="E118" s="16" t="s">
        <v>21</v>
      </c>
      <c r="F118" s="21" t="s">
        <v>234</v>
      </c>
      <c r="G118" s="4">
        <v>1200</v>
      </c>
      <c r="H118" s="4">
        <v>2000</v>
      </c>
      <c r="I118" s="4">
        <v>2500</v>
      </c>
      <c r="J118" s="4">
        <v>2500</v>
      </c>
      <c r="K118" s="4">
        <v>2500</v>
      </c>
      <c r="L118" s="4">
        <f t="shared" si="17"/>
        <v>10700</v>
      </c>
      <c r="M118" s="21" t="s">
        <v>120</v>
      </c>
    </row>
    <row r="119" spans="1:13" ht="94.5" customHeight="1" x14ac:dyDescent="0.25">
      <c r="A119" s="167"/>
      <c r="B119" s="137"/>
      <c r="C119" s="1" t="s">
        <v>284</v>
      </c>
      <c r="D119" s="16" t="s">
        <v>119</v>
      </c>
      <c r="E119" s="16" t="s">
        <v>21</v>
      </c>
      <c r="F119" s="21" t="s">
        <v>234</v>
      </c>
      <c r="G119" s="4">
        <v>600</v>
      </c>
      <c r="H119" s="4">
        <v>1000</v>
      </c>
      <c r="I119" s="4">
        <v>1300</v>
      </c>
      <c r="J119" s="4">
        <v>1800</v>
      </c>
      <c r="K119" s="4">
        <v>1800</v>
      </c>
      <c r="L119" s="4">
        <f t="shared" ref="L119:L122" si="18">SUM(G119:K119)</f>
        <v>6500</v>
      </c>
      <c r="M119" s="21" t="s">
        <v>121</v>
      </c>
    </row>
    <row r="120" spans="1:13" ht="82.5" customHeight="1" x14ac:dyDescent="0.25">
      <c r="A120" s="167"/>
      <c r="B120" s="137"/>
      <c r="C120" s="1" t="s">
        <v>285</v>
      </c>
      <c r="D120" s="36" t="s">
        <v>55</v>
      </c>
      <c r="E120" s="36" t="s">
        <v>21</v>
      </c>
      <c r="F120" s="21" t="s">
        <v>234</v>
      </c>
      <c r="G120" s="4">
        <v>6800</v>
      </c>
      <c r="H120" s="4"/>
      <c r="I120" s="4"/>
      <c r="J120" s="4"/>
      <c r="K120" s="4"/>
      <c r="L120" s="4">
        <f t="shared" si="18"/>
        <v>6800</v>
      </c>
      <c r="M120" s="21" t="s">
        <v>232</v>
      </c>
    </row>
    <row r="121" spans="1:13" ht="72" customHeight="1" x14ac:dyDescent="0.25">
      <c r="A121" s="167"/>
      <c r="B121" s="138"/>
      <c r="C121" s="1" t="s">
        <v>286</v>
      </c>
      <c r="D121" s="86" t="s">
        <v>55</v>
      </c>
      <c r="E121" s="86" t="s">
        <v>21</v>
      </c>
      <c r="F121" s="21" t="s">
        <v>234</v>
      </c>
      <c r="G121" s="4">
        <v>1000</v>
      </c>
      <c r="H121" s="4"/>
      <c r="I121" s="4"/>
      <c r="J121" s="4"/>
      <c r="K121" s="4"/>
      <c r="L121" s="4">
        <f t="shared" si="18"/>
        <v>1000</v>
      </c>
      <c r="M121" s="85" t="s">
        <v>247</v>
      </c>
    </row>
    <row r="122" spans="1:13" ht="89.25" customHeight="1" x14ac:dyDescent="0.25">
      <c r="A122" s="167"/>
      <c r="B122" s="92"/>
      <c r="C122" s="1" t="s">
        <v>287</v>
      </c>
      <c r="D122" s="93" t="s">
        <v>55</v>
      </c>
      <c r="E122" s="93" t="s">
        <v>21</v>
      </c>
      <c r="F122" s="21" t="s">
        <v>234</v>
      </c>
      <c r="G122" s="4">
        <v>1300</v>
      </c>
      <c r="H122" s="4"/>
      <c r="I122" s="4"/>
      <c r="J122" s="4"/>
      <c r="K122" s="4"/>
      <c r="L122" s="4">
        <f t="shared" si="18"/>
        <v>1300</v>
      </c>
      <c r="M122" s="95" t="s">
        <v>288</v>
      </c>
    </row>
    <row r="123" spans="1:13" ht="15" customHeight="1" x14ac:dyDescent="0.25">
      <c r="A123" s="176"/>
      <c r="B123" s="177"/>
      <c r="C123" s="177"/>
      <c r="D123" s="177"/>
      <c r="E123" s="178"/>
      <c r="F123" s="52" t="s">
        <v>199</v>
      </c>
      <c r="G123" s="58">
        <f>G125+G126+G127+G129</f>
        <v>384972.6</v>
      </c>
      <c r="H123" s="58">
        <f t="shared" ref="H123:K123" si="19">H125+H126+H127+H129</f>
        <v>276939.09999999998</v>
      </c>
      <c r="I123" s="58">
        <f t="shared" si="19"/>
        <v>166556</v>
      </c>
      <c r="J123" s="58">
        <f t="shared" si="19"/>
        <v>90741</v>
      </c>
      <c r="K123" s="58">
        <f t="shared" si="19"/>
        <v>63191</v>
      </c>
      <c r="L123" s="58">
        <f>L125+L126+L127+L129</f>
        <v>982399.70000000007</v>
      </c>
      <c r="M123" s="173"/>
    </row>
    <row r="124" spans="1:13" ht="15.75" customHeight="1" x14ac:dyDescent="0.25">
      <c r="A124" s="179"/>
      <c r="B124" s="180"/>
      <c r="C124" s="180"/>
      <c r="D124" s="180"/>
      <c r="E124" s="181"/>
      <c r="F124" s="52" t="s">
        <v>198</v>
      </c>
      <c r="G124" s="33"/>
      <c r="H124" s="58"/>
      <c r="I124" s="58"/>
      <c r="J124" s="58"/>
      <c r="K124" s="58"/>
      <c r="L124" s="33"/>
      <c r="M124" s="174"/>
    </row>
    <row r="125" spans="1:13" ht="32.25" customHeight="1" x14ac:dyDescent="0.25">
      <c r="A125" s="179"/>
      <c r="B125" s="180"/>
      <c r="C125" s="180"/>
      <c r="D125" s="180"/>
      <c r="E125" s="181"/>
      <c r="F125" s="15" t="s">
        <v>27</v>
      </c>
      <c r="G125" s="34">
        <f t="shared" ref="G125:L125" si="20">G22+G42+G83+G86+G89+G41+G80+G77</f>
        <v>138108.5</v>
      </c>
      <c r="H125" s="34">
        <f t="shared" si="20"/>
        <v>5670</v>
      </c>
      <c r="I125" s="34">
        <f t="shared" si="20"/>
        <v>2510</v>
      </c>
      <c r="J125" s="34">
        <f t="shared" si="20"/>
        <v>2850</v>
      </c>
      <c r="K125" s="34">
        <f t="shared" si="20"/>
        <v>3260</v>
      </c>
      <c r="L125" s="34">
        <f t="shared" si="20"/>
        <v>152398.5</v>
      </c>
      <c r="M125" s="174"/>
    </row>
    <row r="126" spans="1:13" ht="27" customHeight="1" x14ac:dyDescent="0.25">
      <c r="A126" s="179"/>
      <c r="B126" s="180"/>
      <c r="C126" s="180"/>
      <c r="D126" s="180"/>
      <c r="E126" s="181"/>
      <c r="F126" s="52" t="s">
        <v>85</v>
      </c>
      <c r="G126" s="34">
        <f>G93</f>
        <v>33217.199999999997</v>
      </c>
      <c r="H126" s="34">
        <f t="shared" ref="H126:L126" si="21">H93</f>
        <v>33217.199999999997</v>
      </c>
      <c r="I126" s="34">
        <f t="shared" si="21"/>
        <v>0</v>
      </c>
      <c r="J126" s="34">
        <f t="shared" si="21"/>
        <v>0</v>
      </c>
      <c r="K126" s="34">
        <f t="shared" si="21"/>
        <v>0</v>
      </c>
      <c r="L126" s="34">
        <f t="shared" si="21"/>
        <v>66434.399999999994</v>
      </c>
      <c r="M126" s="174"/>
    </row>
    <row r="127" spans="1:13" ht="63" customHeight="1" x14ac:dyDescent="0.25">
      <c r="A127" s="179"/>
      <c r="B127" s="180"/>
      <c r="C127" s="180"/>
      <c r="D127" s="180"/>
      <c r="E127" s="181"/>
      <c r="F127" s="21" t="s">
        <v>234</v>
      </c>
      <c r="G127" s="44">
        <f t="shared" ref="G127:L127" si="22">G12+G120+G119+G118+G117+G116+G115+G114+G113+G112+G111+G105+G102+G100+G101+G99+G13+G15+G18+G19+G23+G25+G26+G27+G28+G29+G30+G31+G34+G35+G36+G96+G95+G92+G37+G38+G39+G40+G43+G45+G51+G52+G53+G54+G55+G56+G57+G58+G59+G60+G61+G62+G63+G64+G65+G66+G67+G69+G73+G76+G84+G87+G90+G48+G70+G121+G122+G78+G81</f>
        <v>103481.09999999998</v>
      </c>
      <c r="H127" s="44">
        <f t="shared" si="22"/>
        <v>75601.899999999994</v>
      </c>
      <c r="I127" s="44">
        <f t="shared" si="22"/>
        <v>55226</v>
      </c>
      <c r="J127" s="44">
        <f t="shared" si="22"/>
        <v>79071</v>
      </c>
      <c r="K127" s="44">
        <f t="shared" si="22"/>
        <v>51131</v>
      </c>
      <c r="L127" s="44">
        <f t="shared" si="22"/>
        <v>364511.00000000006</v>
      </c>
      <c r="M127" s="174"/>
    </row>
    <row r="128" spans="1:13" ht="29.25" customHeight="1" x14ac:dyDescent="0.25">
      <c r="A128" s="179"/>
      <c r="B128" s="180"/>
      <c r="C128" s="180"/>
      <c r="D128" s="180"/>
      <c r="E128" s="181"/>
      <c r="F128" s="65" t="s">
        <v>203</v>
      </c>
      <c r="G128" s="44"/>
      <c r="H128" s="44"/>
      <c r="I128" s="44"/>
      <c r="J128" s="44"/>
      <c r="K128" s="44"/>
      <c r="L128" s="44"/>
      <c r="M128" s="174"/>
    </row>
    <row r="129" spans="1:13" ht="30" customHeight="1" x14ac:dyDescent="0.25">
      <c r="A129" s="182"/>
      <c r="B129" s="183"/>
      <c r="C129" s="183"/>
      <c r="D129" s="183"/>
      <c r="E129" s="184"/>
      <c r="F129" s="15" t="s">
        <v>22</v>
      </c>
      <c r="G129" s="34">
        <f t="shared" ref="G129:L129" si="23">G14+G16+G20+G32+G46+G68+G70+G74+G75+G97+G98+G103+G104+G106+G107+G108+G109+G110+G49+G71-G70</f>
        <v>110165.79999999999</v>
      </c>
      <c r="H129" s="34">
        <f t="shared" si="23"/>
        <v>162450</v>
      </c>
      <c r="I129" s="34">
        <f t="shared" si="23"/>
        <v>108820</v>
      </c>
      <c r="J129" s="34">
        <f t="shared" si="23"/>
        <v>8820</v>
      </c>
      <c r="K129" s="34">
        <f t="shared" si="23"/>
        <v>8800</v>
      </c>
      <c r="L129" s="34">
        <f t="shared" si="23"/>
        <v>399055.80000000005</v>
      </c>
      <c r="M129" s="175"/>
    </row>
    <row r="131" spans="1:13" x14ac:dyDescent="0.25">
      <c r="A131" s="108" t="s">
        <v>289</v>
      </c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</row>
    <row r="132" spans="1:13" ht="38.25" customHeight="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</row>
    <row r="133" spans="1:13" ht="18.75" x14ac:dyDescent="0.25">
      <c r="A133" s="46"/>
    </row>
    <row r="134" spans="1:13" ht="18.75" x14ac:dyDescent="0.3">
      <c r="A134" s="46" t="s">
        <v>167</v>
      </c>
      <c r="B134" s="90"/>
      <c r="C134" s="90"/>
      <c r="D134" s="90"/>
      <c r="E134" s="90"/>
      <c r="F134" s="90"/>
      <c r="G134" s="90"/>
      <c r="H134" s="90"/>
      <c r="I134" s="90"/>
      <c r="J134" s="90"/>
      <c r="K134" s="90"/>
    </row>
    <row r="135" spans="1:13" ht="16.5" customHeight="1" x14ac:dyDescent="0.3">
      <c r="A135" s="46" t="s">
        <v>249</v>
      </c>
      <c r="B135" s="90"/>
      <c r="C135" s="90"/>
      <c r="D135" s="90"/>
      <c r="E135" s="90"/>
      <c r="F135" s="90"/>
      <c r="G135" s="90"/>
      <c r="H135" s="90"/>
      <c r="I135" s="90" t="s">
        <v>250</v>
      </c>
      <c r="J135" s="90"/>
      <c r="K135" s="91"/>
    </row>
    <row r="136" spans="1:13" ht="18.75" hidden="1" x14ac:dyDescent="0.3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</row>
    <row r="137" spans="1:13" ht="18.75" x14ac:dyDescent="0.3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</row>
    <row r="138" spans="1:13" ht="18.75" x14ac:dyDescent="0.3">
      <c r="A138" s="90" t="s">
        <v>248</v>
      </c>
      <c r="B138" s="90"/>
      <c r="C138" s="90"/>
      <c r="D138" s="90"/>
      <c r="E138" s="90"/>
      <c r="F138" s="90"/>
      <c r="G138" s="90"/>
      <c r="H138" s="90"/>
      <c r="I138" s="90" t="s">
        <v>251</v>
      </c>
      <c r="J138" s="90"/>
      <c r="K138" s="90"/>
    </row>
    <row r="139" spans="1:13" x14ac:dyDescent="0.25">
      <c r="I139" s="88" t="s">
        <v>107</v>
      </c>
      <c r="J139" s="88"/>
      <c r="K139" s="88"/>
      <c r="L139" s="88"/>
      <c r="M139" s="89"/>
    </row>
    <row r="140" spans="1:13" ht="45.75" customHeight="1" x14ac:dyDescent="0.25">
      <c r="I140" s="144" t="s">
        <v>231</v>
      </c>
      <c r="J140" s="144"/>
      <c r="K140" s="144"/>
      <c r="L140" s="144"/>
      <c r="M140" s="144"/>
    </row>
    <row r="141" spans="1:13" x14ac:dyDescent="0.25">
      <c r="I141" s="88" t="s">
        <v>290</v>
      </c>
      <c r="J141" s="6"/>
      <c r="K141" s="6"/>
      <c r="L141" s="6"/>
      <c r="M141" s="7"/>
    </row>
    <row r="142" spans="1:13" x14ac:dyDescent="0.25">
      <c r="I142" s="88" t="s">
        <v>245</v>
      </c>
      <c r="J142" s="6"/>
      <c r="K142" s="6"/>
      <c r="L142" s="6"/>
      <c r="M142" s="7"/>
    </row>
    <row r="143" spans="1:13" x14ac:dyDescent="0.25">
      <c r="I143" s="88" t="s">
        <v>296</v>
      </c>
      <c r="J143" s="6"/>
      <c r="K143" s="6"/>
      <c r="L143" s="6"/>
      <c r="M143" s="7"/>
    </row>
    <row r="144" spans="1:13" x14ac:dyDescent="0.25">
      <c r="I144" s="6"/>
      <c r="J144" s="6"/>
      <c r="K144" s="6"/>
      <c r="L144" s="6"/>
      <c r="M144" s="7"/>
    </row>
    <row r="145" spans="1:13" ht="21.75" customHeight="1" x14ac:dyDescent="0.3">
      <c r="A145" s="168" t="s">
        <v>166</v>
      </c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</row>
    <row r="146" spans="1:13" ht="11.25" customHeight="1" x14ac:dyDescent="0.3">
      <c r="D146" s="45"/>
    </row>
    <row r="148" spans="1:13" ht="18.75" customHeight="1" x14ac:dyDescent="0.25">
      <c r="A148" s="120" t="s">
        <v>1</v>
      </c>
      <c r="B148" s="142" t="s">
        <v>108</v>
      </c>
      <c r="C148" s="142"/>
      <c r="D148" s="142"/>
      <c r="E148" s="142"/>
      <c r="F148" s="142"/>
      <c r="G148" s="120" t="s">
        <v>109</v>
      </c>
      <c r="H148" s="120" t="s">
        <v>124</v>
      </c>
      <c r="I148" s="142" t="s">
        <v>204</v>
      </c>
      <c r="J148" s="142"/>
      <c r="K148" s="66" t="s">
        <v>205</v>
      </c>
      <c r="L148" s="66" t="s">
        <v>206</v>
      </c>
      <c r="M148" s="66" t="s">
        <v>207</v>
      </c>
    </row>
    <row r="149" spans="1:13" ht="79.5" customHeight="1" x14ac:dyDescent="0.25">
      <c r="A149" s="120"/>
      <c r="B149" s="142"/>
      <c r="C149" s="142"/>
      <c r="D149" s="142"/>
      <c r="E149" s="142"/>
      <c r="F149" s="142"/>
      <c r="G149" s="120"/>
      <c r="H149" s="120"/>
      <c r="I149" s="65" t="s">
        <v>55</v>
      </c>
      <c r="J149" s="65" t="s">
        <v>56</v>
      </c>
      <c r="K149" s="65" t="s">
        <v>57</v>
      </c>
      <c r="L149" s="65" t="s">
        <v>58</v>
      </c>
      <c r="M149" s="65" t="s">
        <v>59</v>
      </c>
    </row>
    <row r="150" spans="1:13" ht="21.75" customHeight="1" x14ac:dyDescent="0.25">
      <c r="A150" s="35">
        <v>1</v>
      </c>
      <c r="B150" s="115">
        <v>2</v>
      </c>
      <c r="C150" s="116"/>
      <c r="D150" s="116"/>
      <c r="E150" s="116"/>
      <c r="F150" s="117"/>
      <c r="G150" s="35">
        <v>3</v>
      </c>
      <c r="H150" s="37">
        <v>4</v>
      </c>
      <c r="I150" s="37">
        <v>5</v>
      </c>
      <c r="J150" s="43">
        <v>6</v>
      </c>
      <c r="K150" s="37">
        <v>7</v>
      </c>
      <c r="L150" s="37">
        <v>8</v>
      </c>
      <c r="M150" s="37">
        <v>9</v>
      </c>
    </row>
    <row r="151" spans="1:13" ht="19.5" customHeight="1" x14ac:dyDescent="0.25">
      <c r="A151" s="127" t="s">
        <v>125</v>
      </c>
      <c r="B151" s="128"/>
      <c r="C151" s="128"/>
      <c r="D151" s="128"/>
      <c r="E151" s="128"/>
      <c r="F151" s="128"/>
      <c r="G151" s="128"/>
      <c r="H151" s="128"/>
      <c r="I151" s="128"/>
      <c r="J151" s="128"/>
      <c r="K151" s="128"/>
      <c r="L151" s="128"/>
      <c r="M151" s="129"/>
    </row>
    <row r="152" spans="1:13" ht="20.25" customHeight="1" x14ac:dyDescent="0.25">
      <c r="A152" s="42">
        <v>1</v>
      </c>
      <c r="B152" s="145" t="s">
        <v>200</v>
      </c>
      <c r="C152" s="145"/>
      <c r="D152" s="145"/>
      <c r="E152" s="145"/>
      <c r="F152" s="145"/>
      <c r="G152" s="42" t="s">
        <v>123</v>
      </c>
      <c r="H152" s="42">
        <v>0</v>
      </c>
      <c r="I152" s="59">
        <f>G123</f>
        <v>384972.6</v>
      </c>
      <c r="J152" s="59">
        <f>H123</f>
        <v>276939.09999999998</v>
      </c>
      <c r="K152" s="59">
        <f>I123</f>
        <v>166556</v>
      </c>
      <c r="L152" s="59">
        <f>J123</f>
        <v>90741</v>
      </c>
      <c r="M152" s="59">
        <f>K123</f>
        <v>63191</v>
      </c>
    </row>
    <row r="153" spans="1:13" ht="21" customHeight="1" x14ac:dyDescent="0.25">
      <c r="A153" s="113" t="s">
        <v>127</v>
      </c>
      <c r="B153" s="149"/>
      <c r="C153" s="149"/>
      <c r="D153" s="149"/>
      <c r="E153" s="149"/>
      <c r="F153" s="149"/>
      <c r="G153" s="149"/>
      <c r="H153" s="149"/>
      <c r="I153" s="149"/>
      <c r="J153" s="149"/>
      <c r="K153" s="149"/>
      <c r="L153" s="149"/>
      <c r="M153" s="114"/>
    </row>
    <row r="154" spans="1:13" ht="26.25" customHeight="1" x14ac:dyDescent="0.25">
      <c r="A154" s="55">
        <v>1</v>
      </c>
      <c r="B154" s="100" t="s">
        <v>128</v>
      </c>
      <c r="C154" s="101"/>
      <c r="D154" s="101"/>
      <c r="E154" s="101"/>
      <c r="F154" s="102"/>
      <c r="G154" s="55" t="s">
        <v>129</v>
      </c>
      <c r="H154" s="55">
        <v>0</v>
      </c>
      <c r="I154" s="63">
        <v>3</v>
      </c>
      <c r="J154" s="64">
        <v>3</v>
      </c>
      <c r="K154" s="63">
        <v>6</v>
      </c>
      <c r="L154" s="63">
        <v>2</v>
      </c>
      <c r="M154" s="63">
        <v>2</v>
      </c>
    </row>
    <row r="155" spans="1:13" ht="47.25" customHeight="1" x14ac:dyDescent="0.25">
      <c r="A155" s="55">
        <v>2</v>
      </c>
      <c r="B155" s="97" t="s">
        <v>130</v>
      </c>
      <c r="C155" s="98"/>
      <c r="D155" s="98"/>
      <c r="E155" s="98"/>
      <c r="F155" s="99"/>
      <c r="G155" s="55" t="s">
        <v>129</v>
      </c>
      <c r="H155" s="55">
        <v>0</v>
      </c>
      <c r="I155" s="55">
        <v>114</v>
      </c>
      <c r="J155" s="56">
        <v>114</v>
      </c>
      <c r="K155" s="55">
        <v>114</v>
      </c>
      <c r="L155" s="55">
        <v>114</v>
      </c>
      <c r="M155" s="55">
        <v>114</v>
      </c>
    </row>
    <row r="156" spans="1:13" ht="24.75" customHeight="1" x14ac:dyDescent="0.25">
      <c r="A156" s="55">
        <v>3</v>
      </c>
      <c r="B156" s="100" t="s">
        <v>212</v>
      </c>
      <c r="C156" s="101"/>
      <c r="D156" s="101"/>
      <c r="E156" s="101"/>
      <c r="F156" s="102"/>
      <c r="G156" s="55" t="s">
        <v>129</v>
      </c>
      <c r="H156" s="55">
        <v>0</v>
      </c>
      <c r="I156" s="55">
        <v>0</v>
      </c>
      <c r="J156" s="56">
        <v>0</v>
      </c>
      <c r="K156" s="55">
        <v>15</v>
      </c>
      <c r="L156" s="55">
        <v>15</v>
      </c>
      <c r="M156" s="55">
        <v>0</v>
      </c>
    </row>
    <row r="157" spans="1:13" ht="50.25" customHeight="1" x14ac:dyDescent="0.25">
      <c r="A157" s="55">
        <v>4</v>
      </c>
      <c r="B157" s="146" t="s">
        <v>208</v>
      </c>
      <c r="C157" s="147"/>
      <c r="D157" s="147"/>
      <c r="E157" s="147"/>
      <c r="F157" s="148"/>
      <c r="G157" s="55" t="s">
        <v>129</v>
      </c>
      <c r="H157" s="55">
        <v>0</v>
      </c>
      <c r="I157" s="55">
        <v>8</v>
      </c>
      <c r="J157" s="83">
        <v>8</v>
      </c>
      <c r="K157" s="83">
        <v>8</v>
      </c>
      <c r="L157" s="55">
        <v>6</v>
      </c>
      <c r="M157" s="55">
        <v>6</v>
      </c>
    </row>
    <row r="158" spans="1:13" ht="33" customHeight="1" x14ac:dyDescent="0.25">
      <c r="A158" s="55">
        <v>5</v>
      </c>
      <c r="B158" s="146" t="s">
        <v>131</v>
      </c>
      <c r="C158" s="147"/>
      <c r="D158" s="147"/>
      <c r="E158" s="147"/>
      <c r="F158" s="148"/>
      <c r="G158" s="55" t="s">
        <v>129</v>
      </c>
      <c r="H158" s="55">
        <v>0</v>
      </c>
      <c r="I158" s="63">
        <v>10</v>
      </c>
      <c r="J158" s="64">
        <v>10</v>
      </c>
      <c r="K158" s="63">
        <v>10</v>
      </c>
      <c r="L158" s="63">
        <v>10</v>
      </c>
      <c r="M158" s="63">
        <v>10</v>
      </c>
    </row>
    <row r="159" spans="1:13" ht="22.5" customHeight="1" x14ac:dyDescent="0.25">
      <c r="A159" s="55">
        <v>6</v>
      </c>
      <c r="B159" s="100" t="s">
        <v>132</v>
      </c>
      <c r="C159" s="101"/>
      <c r="D159" s="101"/>
      <c r="E159" s="101"/>
      <c r="F159" s="102"/>
      <c r="G159" s="55" t="s">
        <v>129</v>
      </c>
      <c r="H159" s="55">
        <v>0</v>
      </c>
      <c r="I159" s="55">
        <v>33</v>
      </c>
      <c r="J159" s="56">
        <v>33</v>
      </c>
      <c r="K159" s="55">
        <v>33</v>
      </c>
      <c r="L159" s="55">
        <v>33</v>
      </c>
      <c r="M159" s="55">
        <v>33</v>
      </c>
    </row>
    <row r="160" spans="1:13" ht="21" customHeight="1" x14ac:dyDescent="0.25">
      <c r="A160" s="55">
        <v>7</v>
      </c>
      <c r="B160" s="100" t="s">
        <v>209</v>
      </c>
      <c r="C160" s="101"/>
      <c r="D160" s="101"/>
      <c r="E160" s="101"/>
      <c r="F160" s="102"/>
      <c r="G160" s="55" t="s">
        <v>129</v>
      </c>
      <c r="H160" s="55">
        <v>0</v>
      </c>
      <c r="I160" s="55">
        <v>4500</v>
      </c>
      <c r="J160" s="56">
        <v>4500</v>
      </c>
      <c r="K160" s="55">
        <v>4500</v>
      </c>
      <c r="L160" s="55">
        <v>4500</v>
      </c>
      <c r="M160" s="55">
        <v>4000</v>
      </c>
    </row>
    <row r="161" spans="1:13" ht="20.25" customHeight="1" x14ac:dyDescent="0.25">
      <c r="A161" s="42">
        <v>8</v>
      </c>
      <c r="B161" s="100" t="s">
        <v>133</v>
      </c>
      <c r="C161" s="101"/>
      <c r="D161" s="101"/>
      <c r="E161" s="101"/>
      <c r="F161" s="102"/>
      <c r="G161" s="55" t="s">
        <v>129</v>
      </c>
      <c r="H161" s="55">
        <v>0</v>
      </c>
      <c r="I161" s="55">
        <v>800</v>
      </c>
      <c r="J161" s="56">
        <v>800</v>
      </c>
      <c r="K161" s="55">
        <v>800</v>
      </c>
      <c r="L161" s="55">
        <v>800</v>
      </c>
      <c r="M161" s="55">
        <v>800</v>
      </c>
    </row>
    <row r="162" spans="1:13" ht="21.75" customHeight="1" x14ac:dyDescent="0.25">
      <c r="A162" s="42">
        <v>9</v>
      </c>
      <c r="B162" s="100" t="s">
        <v>134</v>
      </c>
      <c r="C162" s="101"/>
      <c r="D162" s="101"/>
      <c r="E162" s="101"/>
      <c r="F162" s="102"/>
      <c r="G162" s="55" t="s">
        <v>129</v>
      </c>
      <c r="H162" s="55">
        <v>0</v>
      </c>
      <c r="I162" s="55">
        <v>48</v>
      </c>
      <c r="J162" s="56">
        <v>48</v>
      </c>
      <c r="K162" s="55">
        <v>48</v>
      </c>
      <c r="L162" s="55">
        <v>48</v>
      </c>
      <c r="M162" s="55">
        <v>48</v>
      </c>
    </row>
    <row r="163" spans="1:13" ht="20.25" customHeight="1" x14ac:dyDescent="0.25">
      <c r="A163" s="55">
        <v>10</v>
      </c>
      <c r="B163" s="100" t="s">
        <v>135</v>
      </c>
      <c r="C163" s="101"/>
      <c r="D163" s="101"/>
      <c r="E163" s="101"/>
      <c r="F163" s="102"/>
      <c r="G163" s="55" t="s">
        <v>129</v>
      </c>
      <c r="H163" s="55">
        <v>0</v>
      </c>
      <c r="I163" s="55">
        <v>6200</v>
      </c>
      <c r="J163" s="55">
        <v>6200</v>
      </c>
      <c r="K163" s="55">
        <v>6200</v>
      </c>
      <c r="L163" s="55">
        <v>6200</v>
      </c>
      <c r="M163" s="55">
        <v>6200</v>
      </c>
    </row>
    <row r="164" spans="1:13" ht="33" hidden="1" customHeight="1" x14ac:dyDescent="0.25">
      <c r="A164" s="55">
        <v>11</v>
      </c>
      <c r="B164" s="97" t="s">
        <v>136</v>
      </c>
      <c r="C164" s="98"/>
      <c r="D164" s="98"/>
      <c r="E164" s="98"/>
      <c r="F164" s="99"/>
      <c r="G164" s="55" t="s">
        <v>129</v>
      </c>
      <c r="H164" s="55">
        <v>0</v>
      </c>
      <c r="I164" s="55">
        <v>70</v>
      </c>
      <c r="J164" s="56">
        <v>70</v>
      </c>
      <c r="K164" s="55">
        <v>70</v>
      </c>
      <c r="L164" s="55">
        <v>70</v>
      </c>
      <c r="M164" s="55">
        <v>70</v>
      </c>
    </row>
    <row r="165" spans="1:13" ht="34.5" customHeight="1" x14ac:dyDescent="0.25">
      <c r="A165" s="55">
        <v>11</v>
      </c>
      <c r="B165" s="97" t="s">
        <v>137</v>
      </c>
      <c r="C165" s="98"/>
      <c r="D165" s="98"/>
      <c r="E165" s="98"/>
      <c r="F165" s="99"/>
      <c r="G165" s="55" t="s">
        <v>129</v>
      </c>
      <c r="H165" s="55">
        <v>0</v>
      </c>
      <c r="I165" s="55">
        <v>114</v>
      </c>
      <c r="J165" s="56">
        <v>114</v>
      </c>
      <c r="K165" s="55">
        <v>114</v>
      </c>
      <c r="L165" s="55">
        <v>114</v>
      </c>
      <c r="M165" s="55">
        <v>114</v>
      </c>
    </row>
    <row r="166" spans="1:13" ht="34.5" customHeight="1" x14ac:dyDescent="0.25">
      <c r="A166" s="55">
        <v>12</v>
      </c>
      <c r="B166" s="97" t="s">
        <v>138</v>
      </c>
      <c r="C166" s="98"/>
      <c r="D166" s="98"/>
      <c r="E166" s="98"/>
      <c r="F166" s="99"/>
      <c r="G166" s="55" t="s">
        <v>129</v>
      </c>
      <c r="H166" s="55">
        <v>0</v>
      </c>
      <c r="I166" s="55">
        <v>9</v>
      </c>
      <c r="J166" s="56">
        <v>9</v>
      </c>
      <c r="K166" s="55">
        <v>9</v>
      </c>
      <c r="L166" s="55">
        <v>9</v>
      </c>
      <c r="M166" s="55">
        <v>9</v>
      </c>
    </row>
    <row r="167" spans="1:13" ht="20.25" customHeight="1" x14ac:dyDescent="0.25">
      <c r="A167" s="55">
        <v>13</v>
      </c>
      <c r="B167" s="100" t="s">
        <v>139</v>
      </c>
      <c r="C167" s="101"/>
      <c r="D167" s="101"/>
      <c r="E167" s="101"/>
      <c r="F167" s="102"/>
      <c r="G167" s="55" t="s">
        <v>129</v>
      </c>
      <c r="H167" s="55">
        <v>0</v>
      </c>
      <c r="I167" s="55">
        <v>20</v>
      </c>
      <c r="J167" s="56">
        <v>11</v>
      </c>
      <c r="K167" s="55">
        <v>4</v>
      </c>
      <c r="L167" s="55">
        <v>0</v>
      </c>
      <c r="M167" s="55">
        <v>0</v>
      </c>
    </row>
    <row r="168" spans="1:13" ht="19.5" customHeight="1" x14ac:dyDescent="0.25">
      <c r="A168" s="55">
        <v>14</v>
      </c>
      <c r="B168" s="100" t="s">
        <v>140</v>
      </c>
      <c r="C168" s="101"/>
      <c r="D168" s="101"/>
      <c r="E168" s="101"/>
      <c r="F168" s="102"/>
      <c r="G168" s="55" t="s">
        <v>129</v>
      </c>
      <c r="H168" s="55">
        <v>0</v>
      </c>
      <c r="I168" s="55">
        <v>1800</v>
      </c>
      <c r="J168" s="56">
        <v>1800</v>
      </c>
      <c r="K168" s="55">
        <v>1800</v>
      </c>
      <c r="L168" s="55">
        <v>1800</v>
      </c>
      <c r="M168" s="55">
        <v>1800</v>
      </c>
    </row>
    <row r="169" spans="1:13" ht="33" customHeight="1" x14ac:dyDescent="0.25">
      <c r="A169" s="55">
        <v>15</v>
      </c>
      <c r="B169" s="97" t="s">
        <v>141</v>
      </c>
      <c r="C169" s="98"/>
      <c r="D169" s="98"/>
      <c r="E169" s="98"/>
      <c r="F169" s="99"/>
      <c r="G169" s="55" t="s">
        <v>129</v>
      </c>
      <c r="H169" s="55">
        <v>0</v>
      </c>
      <c r="I169" s="55">
        <v>42</v>
      </c>
      <c r="J169" s="56">
        <v>42</v>
      </c>
      <c r="K169" s="55">
        <v>42</v>
      </c>
      <c r="L169" s="55">
        <v>42</v>
      </c>
      <c r="M169" s="55">
        <v>42</v>
      </c>
    </row>
    <row r="170" spans="1:13" ht="40.5" customHeight="1" x14ac:dyDescent="0.25">
      <c r="A170" s="55">
        <v>16</v>
      </c>
      <c r="B170" s="97" t="s">
        <v>142</v>
      </c>
      <c r="C170" s="98"/>
      <c r="D170" s="98"/>
      <c r="E170" s="98"/>
      <c r="F170" s="99"/>
      <c r="G170" s="55" t="s">
        <v>129</v>
      </c>
      <c r="H170" s="55">
        <v>0</v>
      </c>
      <c r="I170" s="55">
        <v>23</v>
      </c>
      <c r="J170" s="56">
        <v>20</v>
      </c>
      <c r="K170" s="55">
        <v>22</v>
      </c>
      <c r="L170" s="55">
        <v>20</v>
      </c>
      <c r="M170" s="55">
        <v>20</v>
      </c>
    </row>
    <row r="171" spans="1:13" ht="38.25" customHeight="1" x14ac:dyDescent="0.25">
      <c r="A171" s="55">
        <v>17</v>
      </c>
      <c r="B171" s="97" t="s">
        <v>143</v>
      </c>
      <c r="C171" s="98"/>
      <c r="D171" s="98"/>
      <c r="E171" s="98"/>
      <c r="F171" s="99"/>
      <c r="G171" s="55" t="s">
        <v>129</v>
      </c>
      <c r="H171" s="55">
        <v>0</v>
      </c>
      <c r="I171" s="55">
        <v>6</v>
      </c>
      <c r="J171" s="56">
        <v>7</v>
      </c>
      <c r="K171" s="55">
        <v>8</v>
      </c>
      <c r="L171" s="55">
        <v>8</v>
      </c>
      <c r="M171" s="55">
        <v>8</v>
      </c>
    </row>
    <row r="172" spans="1:13" ht="53.25" customHeight="1" x14ac:dyDescent="0.25">
      <c r="A172" s="55">
        <v>18</v>
      </c>
      <c r="B172" s="97" t="s">
        <v>144</v>
      </c>
      <c r="C172" s="98"/>
      <c r="D172" s="98"/>
      <c r="E172" s="98"/>
      <c r="F172" s="99"/>
      <c r="G172" s="55" t="s">
        <v>129</v>
      </c>
      <c r="H172" s="55">
        <v>0</v>
      </c>
      <c r="I172" s="55">
        <f>18+3</f>
        <v>21</v>
      </c>
      <c r="J172" s="56">
        <f>5+1</f>
        <v>6</v>
      </c>
      <c r="K172" s="55">
        <v>4</v>
      </c>
      <c r="L172" s="55">
        <v>3</v>
      </c>
      <c r="M172" s="55">
        <v>3</v>
      </c>
    </row>
    <row r="173" spans="1:13" ht="20.25" customHeight="1" x14ac:dyDescent="0.25">
      <c r="A173" s="103" t="s">
        <v>145</v>
      </c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5"/>
    </row>
    <row r="174" spans="1:13" ht="57" customHeight="1" x14ac:dyDescent="0.25">
      <c r="A174" s="55">
        <v>1</v>
      </c>
      <c r="B174" s="97" t="s">
        <v>146</v>
      </c>
      <c r="C174" s="98"/>
      <c r="D174" s="98"/>
      <c r="E174" s="98"/>
      <c r="F174" s="99"/>
      <c r="G174" s="55" t="s">
        <v>147</v>
      </c>
      <c r="H174" s="55">
        <v>100</v>
      </c>
      <c r="I174" s="55">
        <v>100</v>
      </c>
      <c r="J174" s="56">
        <v>100</v>
      </c>
      <c r="K174" s="55">
        <v>100</v>
      </c>
      <c r="L174" s="55">
        <v>100</v>
      </c>
      <c r="M174" s="55">
        <v>100</v>
      </c>
    </row>
    <row r="175" spans="1:13" ht="15.75" x14ac:dyDescent="0.25">
      <c r="A175" s="103" t="s">
        <v>148</v>
      </c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5"/>
    </row>
    <row r="176" spans="1:13" ht="25.5" customHeight="1" x14ac:dyDescent="0.25">
      <c r="A176" s="42">
        <v>1</v>
      </c>
      <c r="B176" s="100" t="s">
        <v>122</v>
      </c>
      <c r="C176" s="101"/>
      <c r="D176" s="101"/>
      <c r="E176" s="101"/>
      <c r="F176" s="102"/>
      <c r="G176" s="55" t="s">
        <v>147</v>
      </c>
      <c r="H176" s="55">
        <v>0</v>
      </c>
      <c r="I176" s="55">
        <v>100</v>
      </c>
      <c r="J176" s="56">
        <v>100</v>
      </c>
      <c r="K176" s="55">
        <v>100</v>
      </c>
      <c r="L176" s="55">
        <v>100</v>
      </c>
      <c r="M176" s="55">
        <v>100</v>
      </c>
    </row>
    <row r="177" spans="1:13" ht="49.5" customHeight="1" x14ac:dyDescent="0.25">
      <c r="A177" s="55">
        <v>2</v>
      </c>
      <c r="B177" s="97" t="s">
        <v>149</v>
      </c>
      <c r="C177" s="98"/>
      <c r="D177" s="98"/>
      <c r="E177" s="98"/>
      <c r="F177" s="99"/>
      <c r="G177" s="55" t="s">
        <v>147</v>
      </c>
      <c r="H177" s="55">
        <v>0</v>
      </c>
      <c r="I177" s="55">
        <v>0</v>
      </c>
      <c r="J177" s="56">
        <v>100</v>
      </c>
      <c r="K177" s="55">
        <v>100</v>
      </c>
      <c r="L177" s="55">
        <v>100</v>
      </c>
      <c r="M177" s="55">
        <v>100</v>
      </c>
    </row>
    <row r="178" spans="1:13" ht="34.5" customHeight="1" x14ac:dyDescent="0.25">
      <c r="A178" s="37">
        <v>3</v>
      </c>
      <c r="B178" s="97" t="s">
        <v>211</v>
      </c>
      <c r="C178" s="98"/>
      <c r="D178" s="98"/>
      <c r="E178" s="98"/>
      <c r="F178" s="99"/>
      <c r="G178" s="37" t="s">
        <v>147</v>
      </c>
      <c r="H178" s="37">
        <v>0</v>
      </c>
      <c r="I178" s="37">
        <v>0</v>
      </c>
      <c r="J178" s="43">
        <v>0</v>
      </c>
      <c r="K178" s="37">
        <v>100</v>
      </c>
      <c r="L178" s="37">
        <v>100</v>
      </c>
      <c r="M178" s="37">
        <v>0</v>
      </c>
    </row>
    <row r="179" spans="1:13" ht="55.5" customHeight="1" x14ac:dyDescent="0.25">
      <c r="A179" s="37">
        <v>4</v>
      </c>
      <c r="B179" s="97" t="s">
        <v>150</v>
      </c>
      <c r="C179" s="98"/>
      <c r="D179" s="98"/>
      <c r="E179" s="98"/>
      <c r="F179" s="99"/>
      <c r="G179" s="37" t="s">
        <v>147</v>
      </c>
      <c r="H179" s="37">
        <v>0</v>
      </c>
      <c r="I179" s="37">
        <v>100</v>
      </c>
      <c r="J179" s="43">
        <v>100</v>
      </c>
      <c r="K179" s="37">
        <v>100</v>
      </c>
      <c r="L179" s="37">
        <v>100</v>
      </c>
      <c r="M179" s="37">
        <v>100</v>
      </c>
    </row>
    <row r="180" spans="1:13" ht="37.5" customHeight="1" x14ac:dyDescent="0.25">
      <c r="A180" s="37">
        <v>5</v>
      </c>
      <c r="B180" s="97" t="s">
        <v>151</v>
      </c>
      <c r="C180" s="98"/>
      <c r="D180" s="98"/>
      <c r="E180" s="98"/>
      <c r="F180" s="99"/>
      <c r="G180" s="37" t="s">
        <v>147</v>
      </c>
      <c r="H180" s="37">
        <v>0</v>
      </c>
      <c r="I180" s="37">
        <v>20</v>
      </c>
      <c r="J180" s="43">
        <v>20</v>
      </c>
      <c r="K180" s="37">
        <v>20</v>
      </c>
      <c r="L180" s="37">
        <v>20</v>
      </c>
      <c r="M180" s="37">
        <v>20</v>
      </c>
    </row>
    <row r="181" spans="1:13" ht="37.5" customHeight="1" x14ac:dyDescent="0.25">
      <c r="A181" s="37">
        <v>6</v>
      </c>
      <c r="B181" s="97" t="s">
        <v>152</v>
      </c>
      <c r="C181" s="98"/>
      <c r="D181" s="98"/>
      <c r="E181" s="98"/>
      <c r="F181" s="99"/>
      <c r="G181" s="37" t="s">
        <v>147</v>
      </c>
      <c r="H181" s="37">
        <v>0</v>
      </c>
      <c r="I181" s="37">
        <v>100</v>
      </c>
      <c r="J181" s="43">
        <v>100</v>
      </c>
      <c r="K181" s="37">
        <v>0</v>
      </c>
      <c r="L181" s="37">
        <v>0</v>
      </c>
      <c r="M181" s="37">
        <v>0</v>
      </c>
    </row>
    <row r="182" spans="1:13" ht="34.5" customHeight="1" x14ac:dyDescent="0.25">
      <c r="A182" s="37">
        <v>7</v>
      </c>
      <c r="B182" s="97" t="s">
        <v>153</v>
      </c>
      <c r="C182" s="98"/>
      <c r="D182" s="98"/>
      <c r="E182" s="98"/>
      <c r="F182" s="99"/>
      <c r="G182" s="37" t="s">
        <v>147</v>
      </c>
      <c r="H182" s="37">
        <v>0</v>
      </c>
      <c r="I182" s="37">
        <v>100</v>
      </c>
      <c r="J182" s="43">
        <v>100</v>
      </c>
      <c r="K182" s="37">
        <v>100</v>
      </c>
      <c r="L182" s="37">
        <v>100</v>
      </c>
      <c r="M182" s="37">
        <v>100</v>
      </c>
    </row>
    <row r="183" spans="1:13" ht="36" customHeight="1" x14ac:dyDescent="0.25">
      <c r="A183" s="37">
        <v>8</v>
      </c>
      <c r="B183" s="97" t="s">
        <v>154</v>
      </c>
      <c r="C183" s="98"/>
      <c r="D183" s="98"/>
      <c r="E183" s="98"/>
      <c r="F183" s="99"/>
      <c r="G183" s="37" t="s">
        <v>147</v>
      </c>
      <c r="H183" s="37">
        <v>0</v>
      </c>
      <c r="I183" s="37">
        <v>100</v>
      </c>
      <c r="J183" s="43">
        <v>100</v>
      </c>
      <c r="K183" s="37">
        <v>100</v>
      </c>
      <c r="L183" s="37">
        <v>100</v>
      </c>
      <c r="M183" s="37">
        <v>100</v>
      </c>
    </row>
    <row r="184" spans="1:13" ht="41.25" customHeight="1" x14ac:dyDescent="0.25">
      <c r="A184" s="37">
        <v>9</v>
      </c>
      <c r="B184" s="97" t="s">
        <v>155</v>
      </c>
      <c r="C184" s="98"/>
      <c r="D184" s="98"/>
      <c r="E184" s="98"/>
      <c r="F184" s="99"/>
      <c r="G184" s="37" t="s">
        <v>147</v>
      </c>
      <c r="H184" s="37">
        <v>0</v>
      </c>
      <c r="I184" s="37">
        <v>100</v>
      </c>
      <c r="J184" s="43">
        <v>100</v>
      </c>
      <c r="K184" s="37">
        <v>100</v>
      </c>
      <c r="L184" s="37">
        <v>100</v>
      </c>
      <c r="M184" s="37">
        <v>100</v>
      </c>
    </row>
    <row r="185" spans="1:13" ht="21.75" customHeight="1" x14ac:dyDescent="0.25">
      <c r="A185" s="37">
        <v>10</v>
      </c>
      <c r="B185" s="100" t="s">
        <v>156</v>
      </c>
      <c r="C185" s="101"/>
      <c r="D185" s="101"/>
      <c r="E185" s="101"/>
      <c r="F185" s="102"/>
      <c r="G185" s="37" t="s">
        <v>157</v>
      </c>
      <c r="H185" s="37">
        <v>0</v>
      </c>
      <c r="I185" s="37">
        <v>170</v>
      </c>
      <c r="J185" s="70">
        <v>170</v>
      </c>
      <c r="K185" s="70">
        <v>170</v>
      </c>
      <c r="L185" s="70">
        <v>170</v>
      </c>
      <c r="M185" s="70">
        <v>170</v>
      </c>
    </row>
    <row r="186" spans="1:13" ht="27" hidden="1" customHeight="1" x14ac:dyDescent="0.25">
      <c r="A186" s="37">
        <v>11</v>
      </c>
      <c r="B186" s="100" t="s">
        <v>158</v>
      </c>
      <c r="C186" s="101"/>
      <c r="D186" s="101"/>
      <c r="E186" s="101"/>
      <c r="F186" s="102"/>
      <c r="G186" s="37" t="s">
        <v>157</v>
      </c>
      <c r="H186" s="37">
        <v>0</v>
      </c>
      <c r="I186" s="37">
        <v>14</v>
      </c>
      <c r="J186" s="43">
        <v>14</v>
      </c>
      <c r="K186" s="37">
        <v>14</v>
      </c>
      <c r="L186" s="37">
        <v>14</v>
      </c>
      <c r="M186" s="37">
        <v>14</v>
      </c>
    </row>
    <row r="187" spans="1:13" ht="78.75" customHeight="1" x14ac:dyDescent="0.25">
      <c r="A187" s="37">
        <v>11</v>
      </c>
      <c r="B187" s="97" t="s">
        <v>159</v>
      </c>
      <c r="C187" s="98"/>
      <c r="D187" s="98"/>
      <c r="E187" s="98"/>
      <c r="F187" s="99"/>
      <c r="G187" s="37" t="s">
        <v>147</v>
      </c>
      <c r="H187" s="37">
        <v>0</v>
      </c>
      <c r="I187" s="37">
        <v>100</v>
      </c>
      <c r="J187" s="43">
        <v>100</v>
      </c>
      <c r="K187" s="37">
        <v>100</v>
      </c>
      <c r="L187" s="37">
        <v>100</v>
      </c>
      <c r="M187" s="37">
        <v>100</v>
      </c>
    </row>
    <row r="188" spans="1:13" ht="36.75" customHeight="1" x14ac:dyDescent="0.25">
      <c r="A188" s="37">
        <v>12</v>
      </c>
      <c r="B188" s="97" t="s">
        <v>160</v>
      </c>
      <c r="C188" s="98"/>
      <c r="D188" s="98"/>
      <c r="E188" s="98"/>
      <c r="F188" s="99"/>
      <c r="G188" s="37" t="s">
        <v>147</v>
      </c>
      <c r="H188" s="37">
        <v>0</v>
      </c>
      <c r="I188" s="37">
        <v>20</v>
      </c>
      <c r="J188" s="43">
        <v>20</v>
      </c>
      <c r="K188" s="37">
        <v>20</v>
      </c>
      <c r="L188" s="37">
        <v>20</v>
      </c>
      <c r="M188" s="37">
        <v>20</v>
      </c>
    </row>
    <row r="189" spans="1:13" ht="34.5" customHeight="1" x14ac:dyDescent="0.25">
      <c r="A189" s="37">
        <v>13</v>
      </c>
      <c r="B189" s="97" t="s">
        <v>162</v>
      </c>
      <c r="C189" s="98"/>
      <c r="D189" s="98"/>
      <c r="E189" s="98"/>
      <c r="F189" s="99"/>
      <c r="G189" s="37" t="s">
        <v>147</v>
      </c>
      <c r="H189" s="37">
        <v>0</v>
      </c>
      <c r="I189" s="37">
        <v>60</v>
      </c>
      <c r="J189" s="43">
        <v>20</v>
      </c>
      <c r="K189" s="37">
        <v>20</v>
      </c>
      <c r="L189" s="37">
        <v>0</v>
      </c>
      <c r="M189" s="37">
        <v>0</v>
      </c>
    </row>
    <row r="190" spans="1:13" ht="57" customHeight="1" x14ac:dyDescent="0.25">
      <c r="A190" s="37">
        <v>14</v>
      </c>
      <c r="B190" s="97" t="s">
        <v>161</v>
      </c>
      <c r="C190" s="98"/>
      <c r="D190" s="98"/>
      <c r="E190" s="98"/>
      <c r="F190" s="99"/>
      <c r="G190" s="37" t="s">
        <v>147</v>
      </c>
      <c r="H190" s="37">
        <v>0</v>
      </c>
      <c r="I190" s="37">
        <v>100</v>
      </c>
      <c r="J190" s="43">
        <v>100</v>
      </c>
      <c r="K190" s="37">
        <v>100</v>
      </c>
      <c r="L190" s="37">
        <v>100</v>
      </c>
      <c r="M190" s="37">
        <v>100</v>
      </c>
    </row>
    <row r="191" spans="1:13" ht="39" customHeight="1" x14ac:dyDescent="0.25">
      <c r="A191" s="37">
        <v>15</v>
      </c>
      <c r="B191" s="97" t="s">
        <v>163</v>
      </c>
      <c r="C191" s="98"/>
      <c r="D191" s="98"/>
      <c r="E191" s="98"/>
      <c r="F191" s="99"/>
      <c r="G191" s="37" t="s">
        <v>147</v>
      </c>
      <c r="H191" s="37">
        <v>0</v>
      </c>
      <c r="I191" s="37">
        <v>50</v>
      </c>
      <c r="J191" s="43">
        <v>60</v>
      </c>
      <c r="K191" s="37">
        <v>70</v>
      </c>
      <c r="L191" s="37">
        <v>78</v>
      </c>
      <c r="M191" s="37">
        <v>100</v>
      </c>
    </row>
    <row r="192" spans="1:13" ht="40.5" customHeight="1" x14ac:dyDescent="0.25">
      <c r="A192" s="42">
        <v>16</v>
      </c>
      <c r="B192" s="97" t="s">
        <v>210</v>
      </c>
      <c r="C192" s="98"/>
      <c r="D192" s="98"/>
      <c r="E192" s="98"/>
      <c r="F192" s="99"/>
      <c r="G192" s="37" t="s">
        <v>147</v>
      </c>
      <c r="H192" s="37">
        <v>0</v>
      </c>
      <c r="I192" s="37">
        <v>40</v>
      </c>
      <c r="J192" s="43">
        <v>50</v>
      </c>
      <c r="K192" s="37">
        <v>52</v>
      </c>
      <c r="L192" s="37">
        <v>57</v>
      </c>
      <c r="M192" s="37">
        <v>60</v>
      </c>
    </row>
    <row r="193" spans="1:13" ht="53.25" customHeight="1" x14ac:dyDescent="0.25">
      <c r="A193" s="37">
        <v>17</v>
      </c>
      <c r="B193" s="97" t="s">
        <v>164</v>
      </c>
      <c r="C193" s="98"/>
      <c r="D193" s="98"/>
      <c r="E193" s="98"/>
      <c r="F193" s="99"/>
      <c r="G193" s="37" t="s">
        <v>147</v>
      </c>
      <c r="H193" s="37">
        <v>0</v>
      </c>
      <c r="I193" s="37">
        <v>100</v>
      </c>
      <c r="J193" s="43">
        <v>100</v>
      </c>
      <c r="K193" s="37">
        <v>100</v>
      </c>
      <c r="L193" s="37">
        <v>100</v>
      </c>
      <c r="M193" s="37">
        <v>100</v>
      </c>
    </row>
    <row r="194" spans="1:13" ht="39.75" customHeight="1" x14ac:dyDescent="0.25">
      <c r="A194" s="37">
        <v>18</v>
      </c>
      <c r="B194" s="97" t="s">
        <v>165</v>
      </c>
      <c r="C194" s="98"/>
      <c r="D194" s="98"/>
      <c r="E194" s="98"/>
      <c r="F194" s="99"/>
      <c r="G194" s="37" t="s">
        <v>147</v>
      </c>
      <c r="H194" s="37">
        <v>0</v>
      </c>
      <c r="I194" s="37">
        <v>70</v>
      </c>
      <c r="J194" s="43">
        <v>82</v>
      </c>
      <c r="K194" s="37">
        <v>85</v>
      </c>
      <c r="L194" s="37">
        <v>100</v>
      </c>
      <c r="M194" s="37">
        <v>100</v>
      </c>
    </row>
    <row r="197" spans="1:13" ht="57" customHeight="1" x14ac:dyDescent="0.25">
      <c r="A197" s="108" t="s">
        <v>291</v>
      </c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</row>
    <row r="198" spans="1:13" ht="15.75" x14ac:dyDescent="0.25">
      <c r="A198" s="47"/>
      <c r="B198"/>
      <c r="C198"/>
      <c r="D198"/>
      <c r="E198"/>
      <c r="F198"/>
      <c r="G198"/>
      <c r="H198"/>
      <c r="I198"/>
      <c r="J198"/>
      <c r="K198"/>
      <c r="L198"/>
      <c r="M198"/>
    </row>
    <row r="199" spans="1:13" ht="15.75" x14ac:dyDescent="0.25">
      <c r="A199" s="47"/>
      <c r="B199"/>
      <c r="C199"/>
      <c r="D199"/>
      <c r="E199"/>
      <c r="F199"/>
      <c r="G199"/>
      <c r="H199"/>
      <c r="I199"/>
      <c r="J199"/>
      <c r="K199"/>
      <c r="L199"/>
      <c r="M199"/>
    </row>
    <row r="200" spans="1:13" ht="18.75" x14ac:dyDescent="0.25">
      <c r="A200" s="46" t="s">
        <v>167</v>
      </c>
      <c r="B200"/>
      <c r="C200"/>
      <c r="D200"/>
      <c r="E200"/>
      <c r="F200"/>
      <c r="G200"/>
      <c r="H200"/>
      <c r="I200"/>
      <c r="J200"/>
      <c r="K200"/>
      <c r="L200"/>
      <c r="M200"/>
    </row>
    <row r="201" spans="1:13" ht="18.75" x14ac:dyDescent="0.25">
      <c r="A201" s="46" t="s">
        <v>168</v>
      </c>
      <c r="B201"/>
      <c r="C201"/>
      <c r="D201"/>
      <c r="E201"/>
      <c r="F201"/>
      <c r="G201"/>
      <c r="H201"/>
      <c r="I201"/>
      <c r="J201"/>
      <c r="K201" s="46" t="s">
        <v>169</v>
      </c>
      <c r="L201"/>
      <c r="M201" s="46"/>
    </row>
    <row r="202" spans="1:13" ht="18.75" x14ac:dyDescent="0.25">
      <c r="A202" s="46"/>
      <c r="B202"/>
      <c r="C202"/>
      <c r="D202"/>
      <c r="E202"/>
      <c r="F202"/>
      <c r="G202"/>
      <c r="H202"/>
      <c r="I202"/>
      <c r="J202"/>
      <c r="K202" s="46"/>
      <c r="L202"/>
      <c r="M202" s="46"/>
    </row>
    <row r="203" spans="1:13" ht="18.75" x14ac:dyDescent="0.3">
      <c r="A203" s="46" t="s">
        <v>248</v>
      </c>
      <c r="B203"/>
      <c r="C203"/>
      <c r="D203"/>
      <c r="E203"/>
      <c r="F203"/>
      <c r="G203"/>
      <c r="H203"/>
      <c r="J203"/>
      <c r="K203" s="45" t="s">
        <v>251</v>
      </c>
      <c r="L203"/>
      <c r="M203" s="46"/>
    </row>
    <row r="204" spans="1:13" ht="18.75" x14ac:dyDescent="0.25">
      <c r="A204" s="46"/>
      <c r="B204"/>
      <c r="C204"/>
      <c r="D204"/>
      <c r="E204"/>
      <c r="F204"/>
      <c r="G204"/>
      <c r="H204"/>
      <c r="I204"/>
      <c r="J204"/>
      <c r="K204" s="46"/>
      <c r="L204"/>
      <c r="M204" s="46"/>
    </row>
    <row r="205" spans="1:13" x14ac:dyDescent="0.25">
      <c r="I205" s="88" t="s">
        <v>171</v>
      </c>
      <c r="J205" s="88"/>
      <c r="K205" s="88"/>
      <c r="L205" s="88"/>
      <c r="M205" s="89"/>
    </row>
    <row r="206" spans="1:13" ht="60.75" customHeight="1" x14ac:dyDescent="0.25">
      <c r="I206" s="144" t="s">
        <v>292</v>
      </c>
      <c r="J206" s="144"/>
      <c r="K206" s="144"/>
      <c r="L206" s="144"/>
      <c r="M206" s="144"/>
    </row>
    <row r="207" spans="1:13" x14ac:dyDescent="0.25">
      <c r="I207" s="88" t="s">
        <v>246</v>
      </c>
      <c r="J207" s="6"/>
      <c r="K207" s="6"/>
      <c r="L207" s="6"/>
      <c r="M207" s="7"/>
    </row>
    <row r="208" spans="1:13" x14ac:dyDescent="0.25">
      <c r="I208" s="88" t="s">
        <v>296</v>
      </c>
    </row>
    <row r="210" spans="1:13" ht="18.75" x14ac:dyDescent="0.3">
      <c r="A210" s="143" t="s">
        <v>170</v>
      </c>
      <c r="B210" s="143"/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</row>
    <row r="211" spans="1:13" ht="15.75" x14ac:dyDescent="0.25">
      <c r="H211" s="5">
        <f>+E3</f>
        <v>0</v>
      </c>
      <c r="I211" s="6"/>
      <c r="J211" s="80" t="s">
        <v>123</v>
      </c>
      <c r="K211" s="6"/>
    </row>
    <row r="212" spans="1:13" ht="54" customHeight="1" x14ac:dyDescent="0.25">
      <c r="A212" s="110" t="s">
        <v>228</v>
      </c>
      <c r="B212" s="110"/>
      <c r="C212" s="110"/>
      <c r="D212" s="109" t="s">
        <v>229</v>
      </c>
      <c r="E212" s="109"/>
      <c r="F212" s="109"/>
      <c r="G212" s="109"/>
      <c r="H212" s="109"/>
      <c r="I212" s="110" t="s">
        <v>230</v>
      </c>
      <c r="J212" s="110"/>
      <c r="K212" s="110"/>
    </row>
    <row r="213" spans="1:13" ht="15.75" x14ac:dyDescent="0.25">
      <c r="A213" s="110"/>
      <c r="B213" s="110"/>
      <c r="C213" s="110"/>
      <c r="D213" s="113" t="s">
        <v>172</v>
      </c>
      <c r="E213" s="114"/>
      <c r="F213" s="49" t="s">
        <v>173</v>
      </c>
      <c r="G213" s="49" t="s">
        <v>174</v>
      </c>
      <c r="H213" s="49" t="s">
        <v>175</v>
      </c>
      <c r="I213" s="110"/>
      <c r="J213" s="110"/>
      <c r="K213" s="110"/>
    </row>
    <row r="214" spans="1:13" ht="15.75" x14ac:dyDescent="0.25">
      <c r="A214" s="110"/>
      <c r="B214" s="110"/>
      <c r="C214" s="110"/>
      <c r="D214" s="49">
        <v>2021</v>
      </c>
      <c r="E214" s="49">
        <v>2022</v>
      </c>
      <c r="F214" s="49">
        <v>2023</v>
      </c>
      <c r="G214" s="49">
        <v>2024</v>
      </c>
      <c r="H214" s="49">
        <v>2025</v>
      </c>
      <c r="I214" s="110"/>
      <c r="J214" s="110"/>
      <c r="K214" s="110"/>
    </row>
    <row r="215" spans="1:13" ht="40.5" customHeight="1" x14ac:dyDescent="0.25">
      <c r="A215" s="111" t="s">
        <v>176</v>
      </c>
      <c r="B215" s="107"/>
      <c r="C215" s="107"/>
      <c r="D215" s="58">
        <f>D216+D217+D218+D220</f>
        <v>384972.6</v>
      </c>
      <c r="E215" s="58">
        <f t="shared" ref="E215:H215" si="24">E216+E217+E218+E220</f>
        <v>276939.09999999998</v>
      </c>
      <c r="F215" s="58">
        <f t="shared" si="24"/>
        <v>166556</v>
      </c>
      <c r="G215" s="58">
        <f t="shared" si="24"/>
        <v>90741</v>
      </c>
      <c r="H215" s="58">
        <f t="shared" si="24"/>
        <v>63191</v>
      </c>
      <c r="I215" s="107">
        <f>D215+E215+F215+G215+H215</f>
        <v>982399.7</v>
      </c>
      <c r="J215" s="107"/>
      <c r="K215" s="107"/>
    </row>
    <row r="216" spans="1:13" ht="15.75" x14ac:dyDescent="0.25">
      <c r="A216" s="107" t="s">
        <v>177</v>
      </c>
      <c r="B216" s="107"/>
      <c r="C216" s="107"/>
      <c r="D216" s="58">
        <f t="shared" ref="D216:H220" si="25">G125</f>
        <v>138108.5</v>
      </c>
      <c r="E216" s="58">
        <f t="shared" si="25"/>
        <v>5670</v>
      </c>
      <c r="F216" s="58">
        <f t="shared" si="25"/>
        <v>2510</v>
      </c>
      <c r="G216" s="58">
        <f t="shared" si="25"/>
        <v>2850</v>
      </c>
      <c r="H216" s="58">
        <f t="shared" si="25"/>
        <v>3260</v>
      </c>
      <c r="I216" s="112">
        <f>D216+E216+F216+G216+H216</f>
        <v>152398.5</v>
      </c>
      <c r="J216" s="112"/>
      <c r="K216" s="112"/>
    </row>
    <row r="217" spans="1:13" ht="15.75" x14ac:dyDescent="0.25">
      <c r="A217" s="107" t="s">
        <v>178</v>
      </c>
      <c r="B217" s="107"/>
      <c r="C217" s="107"/>
      <c r="D217" s="58">
        <f t="shared" si="25"/>
        <v>33217.199999999997</v>
      </c>
      <c r="E217" s="32">
        <f t="shared" si="25"/>
        <v>33217.199999999997</v>
      </c>
      <c r="F217" s="32">
        <f t="shared" si="25"/>
        <v>0</v>
      </c>
      <c r="G217" s="32">
        <f t="shared" si="25"/>
        <v>0</v>
      </c>
      <c r="H217" s="32">
        <f t="shared" si="25"/>
        <v>0</v>
      </c>
      <c r="I217" s="112">
        <f>D217+E217+F217+G217+H217</f>
        <v>66434.399999999994</v>
      </c>
      <c r="J217" s="107"/>
      <c r="K217" s="107"/>
    </row>
    <row r="218" spans="1:13" ht="33" customHeight="1" x14ac:dyDescent="0.25">
      <c r="A218" s="111" t="s">
        <v>234</v>
      </c>
      <c r="B218" s="111"/>
      <c r="C218" s="111"/>
      <c r="D218" s="58">
        <f t="shared" si="25"/>
        <v>103481.09999999998</v>
      </c>
      <c r="E218" s="58">
        <f t="shared" si="25"/>
        <v>75601.899999999994</v>
      </c>
      <c r="F218" s="58">
        <f t="shared" si="25"/>
        <v>55226</v>
      </c>
      <c r="G218" s="58">
        <f t="shared" si="25"/>
        <v>79071</v>
      </c>
      <c r="H218" s="58">
        <f t="shared" si="25"/>
        <v>51131</v>
      </c>
      <c r="I218" s="112">
        <f>D218+E218+F218+G218+H218</f>
        <v>364511</v>
      </c>
      <c r="J218" s="107"/>
      <c r="K218" s="107"/>
    </row>
    <row r="219" spans="1:13" ht="15.75" x14ac:dyDescent="0.25">
      <c r="A219" s="115" t="s">
        <v>202</v>
      </c>
      <c r="B219" s="116"/>
      <c r="C219" s="117"/>
      <c r="D219" s="67">
        <f t="shared" si="25"/>
        <v>0</v>
      </c>
      <c r="E219" s="67">
        <f t="shared" si="25"/>
        <v>0</v>
      </c>
      <c r="F219" s="67">
        <f t="shared" si="25"/>
        <v>0</v>
      </c>
      <c r="G219" s="67">
        <f t="shared" si="25"/>
        <v>0</v>
      </c>
      <c r="H219" s="67">
        <f t="shared" si="25"/>
        <v>0</v>
      </c>
      <c r="I219" s="118">
        <f>D219+E219+F219+G219+H219</f>
        <v>0</v>
      </c>
      <c r="J219" s="118"/>
      <c r="K219" s="118"/>
    </row>
    <row r="220" spans="1:13" ht="15.75" x14ac:dyDescent="0.25">
      <c r="A220" s="106" t="s">
        <v>179</v>
      </c>
      <c r="B220" s="106"/>
      <c r="C220" s="106"/>
      <c r="D220" s="58">
        <f t="shared" si="25"/>
        <v>110165.79999999999</v>
      </c>
      <c r="E220" s="58">
        <f t="shared" si="25"/>
        <v>162450</v>
      </c>
      <c r="F220" s="58">
        <f t="shared" si="25"/>
        <v>108820</v>
      </c>
      <c r="G220" s="58">
        <f t="shared" si="25"/>
        <v>8820</v>
      </c>
      <c r="H220" s="58">
        <f t="shared" si="25"/>
        <v>8800</v>
      </c>
      <c r="I220" s="107">
        <f t="shared" ref="I220" si="26">D220+E220+F220+G220+H220</f>
        <v>399055.8</v>
      </c>
      <c r="J220" s="107"/>
      <c r="K220" s="107"/>
    </row>
    <row r="222" spans="1:13" ht="10.5" hidden="1" customHeight="1" x14ac:dyDescent="0.25"/>
    <row r="223" spans="1:13" ht="60" customHeight="1" x14ac:dyDescent="0.25">
      <c r="A223" s="108" t="s">
        <v>293</v>
      </c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</row>
    <row r="224" spans="1:13" ht="11.25" customHeight="1" x14ac:dyDescent="0.25">
      <c r="A224" s="47"/>
      <c r="B224"/>
      <c r="C224"/>
      <c r="D224"/>
      <c r="E224"/>
      <c r="F224"/>
      <c r="G224"/>
      <c r="H224"/>
      <c r="I224"/>
      <c r="J224"/>
      <c r="K224"/>
      <c r="L224"/>
      <c r="M224"/>
    </row>
    <row r="225" spans="1:13" ht="15.75" hidden="1" x14ac:dyDescent="0.25">
      <c r="A225" s="47"/>
      <c r="B225"/>
      <c r="C225"/>
      <c r="D225"/>
      <c r="E225"/>
      <c r="F225"/>
      <c r="G225"/>
      <c r="H225"/>
      <c r="I225"/>
      <c r="J225"/>
      <c r="K225"/>
      <c r="L225"/>
      <c r="M225"/>
    </row>
    <row r="226" spans="1:13" ht="18.75" x14ac:dyDescent="0.25">
      <c r="A226" s="46" t="s">
        <v>167</v>
      </c>
      <c r="B226"/>
      <c r="C226"/>
      <c r="D226"/>
      <c r="E226"/>
      <c r="F226"/>
      <c r="G226"/>
      <c r="H226"/>
      <c r="I226"/>
      <c r="J226"/>
      <c r="K226"/>
      <c r="L226"/>
      <c r="M226"/>
    </row>
    <row r="227" spans="1:13" ht="18.75" x14ac:dyDescent="0.25">
      <c r="A227" s="46" t="s">
        <v>168</v>
      </c>
      <c r="B227"/>
      <c r="C227"/>
      <c r="D227"/>
      <c r="E227"/>
      <c r="F227"/>
      <c r="G227"/>
      <c r="H227"/>
      <c r="I227"/>
      <c r="J227"/>
      <c r="K227" s="46" t="s">
        <v>169</v>
      </c>
      <c r="L227"/>
      <c r="M227" s="46"/>
    </row>
    <row r="229" spans="1:13" ht="18.75" x14ac:dyDescent="0.3">
      <c r="A229" s="46" t="s">
        <v>248</v>
      </c>
      <c r="B229"/>
      <c r="C229"/>
      <c r="D229"/>
      <c r="E229"/>
      <c r="F229"/>
      <c r="G229"/>
      <c r="H229"/>
      <c r="J229"/>
      <c r="K229" s="45" t="s">
        <v>251</v>
      </c>
      <c r="L229"/>
      <c r="M229" s="46"/>
    </row>
  </sheetData>
  <autoFilter ref="A9:M127">
    <filterColumn colId="6" showButton="0"/>
    <filterColumn colId="7" showButton="0"/>
    <filterColumn colId="8" showButton="0"/>
    <filterColumn colId="9" showButton="0"/>
    <filterColumn colId="10" showButton="0"/>
  </autoFilter>
  <mergeCells count="160">
    <mergeCell ref="D70:D72"/>
    <mergeCell ref="E70:E72"/>
    <mergeCell ref="M70:M72"/>
    <mergeCell ref="A70:A122"/>
    <mergeCell ref="A145:M145"/>
    <mergeCell ref="A36:A40"/>
    <mergeCell ref="B36:B40"/>
    <mergeCell ref="A51:A69"/>
    <mergeCell ref="B51:B69"/>
    <mergeCell ref="M123:M129"/>
    <mergeCell ref="A123:E129"/>
    <mergeCell ref="A45:A47"/>
    <mergeCell ref="B45:B47"/>
    <mergeCell ref="C42:C44"/>
    <mergeCell ref="D42:D44"/>
    <mergeCell ref="E42:E44"/>
    <mergeCell ref="B42:B44"/>
    <mergeCell ref="A42:A44"/>
    <mergeCell ref="E45:E47"/>
    <mergeCell ref="M45:M47"/>
    <mergeCell ref="B48:B50"/>
    <mergeCell ref="A48:A50"/>
    <mergeCell ref="C70:C72"/>
    <mergeCell ref="I2:M2"/>
    <mergeCell ref="M92:M94"/>
    <mergeCell ref="C92:C94"/>
    <mergeCell ref="D92:D94"/>
    <mergeCell ref="E92:E94"/>
    <mergeCell ref="M83:M85"/>
    <mergeCell ref="C86:C88"/>
    <mergeCell ref="D86:D88"/>
    <mergeCell ref="E86:E88"/>
    <mergeCell ref="M86:M88"/>
    <mergeCell ref="C83:C85"/>
    <mergeCell ref="D83:D85"/>
    <mergeCell ref="E83:E85"/>
    <mergeCell ref="G9:L9"/>
    <mergeCell ref="M9:M10"/>
    <mergeCell ref="M31:M33"/>
    <mergeCell ref="M15:M17"/>
    <mergeCell ref="M22:M24"/>
    <mergeCell ref="M19:M21"/>
    <mergeCell ref="M42:M44"/>
    <mergeCell ref="C45:C47"/>
    <mergeCell ref="D45:D47"/>
    <mergeCell ref="D48:D50"/>
    <mergeCell ref="E48:E50"/>
    <mergeCell ref="A9:A10"/>
    <mergeCell ref="B9:B10"/>
    <mergeCell ref="C9:C10"/>
    <mergeCell ref="D9:D10"/>
    <mergeCell ref="E9:E10"/>
    <mergeCell ref="F9:F10"/>
    <mergeCell ref="C31:C33"/>
    <mergeCell ref="D31:D33"/>
    <mergeCell ref="E31:E33"/>
    <mergeCell ref="C19:C21"/>
    <mergeCell ref="D19:D21"/>
    <mergeCell ref="E19:E21"/>
    <mergeCell ref="B14:B18"/>
    <mergeCell ref="A14:A18"/>
    <mergeCell ref="B19:B27"/>
    <mergeCell ref="A19:A27"/>
    <mergeCell ref="B28:B30"/>
    <mergeCell ref="A28:A30"/>
    <mergeCell ref="A31:A35"/>
    <mergeCell ref="B31:B35"/>
    <mergeCell ref="C15:C17"/>
    <mergeCell ref="D15:D17"/>
    <mergeCell ref="E15:E17"/>
    <mergeCell ref="D22:D24"/>
    <mergeCell ref="A210:M210"/>
    <mergeCell ref="I206:M206"/>
    <mergeCell ref="M89:M91"/>
    <mergeCell ref="C89:C91"/>
    <mergeCell ref="B152:F152"/>
    <mergeCell ref="I140:M140"/>
    <mergeCell ref="B163:F163"/>
    <mergeCell ref="B156:F156"/>
    <mergeCell ref="B157:F157"/>
    <mergeCell ref="A153:M153"/>
    <mergeCell ref="B158:F158"/>
    <mergeCell ref="B154:F154"/>
    <mergeCell ref="B155:F155"/>
    <mergeCell ref="B159:F159"/>
    <mergeCell ref="B160:F160"/>
    <mergeCell ref="B161:F161"/>
    <mergeCell ref="B187:F187"/>
    <mergeCell ref="H148:H149"/>
    <mergeCell ref="A148:A149"/>
    <mergeCell ref="B148:F149"/>
    <mergeCell ref="G148:G149"/>
    <mergeCell ref="B162:F162"/>
    <mergeCell ref="A175:M175"/>
    <mergeCell ref="A131:M132"/>
    <mergeCell ref="A197:M197"/>
    <mergeCell ref="B192:F192"/>
    <mergeCell ref="B188:F188"/>
    <mergeCell ref="B184:F184"/>
    <mergeCell ref="B185:F185"/>
    <mergeCell ref="B186:F186"/>
    <mergeCell ref="C22:C24"/>
    <mergeCell ref="E22:E24"/>
    <mergeCell ref="D89:D91"/>
    <mergeCell ref="E89:E91"/>
    <mergeCell ref="B150:F150"/>
    <mergeCell ref="A151:M151"/>
    <mergeCell ref="M48:M50"/>
    <mergeCell ref="C48:C50"/>
    <mergeCell ref="B70:B121"/>
    <mergeCell ref="C77:C79"/>
    <mergeCell ref="D77:D79"/>
    <mergeCell ref="E77:E79"/>
    <mergeCell ref="M77:M79"/>
    <mergeCell ref="C80:C82"/>
    <mergeCell ref="D80:D82"/>
    <mergeCell ref="E80:E82"/>
    <mergeCell ref="M80:M82"/>
    <mergeCell ref="I148:J148"/>
    <mergeCell ref="A220:C220"/>
    <mergeCell ref="I220:K220"/>
    <mergeCell ref="A223:M223"/>
    <mergeCell ref="D212:H212"/>
    <mergeCell ref="I212:K214"/>
    <mergeCell ref="A212:C214"/>
    <mergeCell ref="A215:C215"/>
    <mergeCell ref="I215:K215"/>
    <mergeCell ref="A216:C216"/>
    <mergeCell ref="I216:K216"/>
    <mergeCell ref="A217:C217"/>
    <mergeCell ref="I217:K217"/>
    <mergeCell ref="D213:E213"/>
    <mergeCell ref="A219:C219"/>
    <mergeCell ref="I219:K219"/>
    <mergeCell ref="A218:C218"/>
    <mergeCell ref="I218:K218"/>
    <mergeCell ref="B193:F193"/>
    <mergeCell ref="B194:F194"/>
    <mergeCell ref="B177:F177"/>
    <mergeCell ref="B169:F169"/>
    <mergeCell ref="B170:F170"/>
    <mergeCell ref="B171:F171"/>
    <mergeCell ref="B172:F172"/>
    <mergeCell ref="B164:F164"/>
    <mergeCell ref="B165:F165"/>
    <mergeCell ref="B166:F166"/>
    <mergeCell ref="B167:F167"/>
    <mergeCell ref="B168:F168"/>
    <mergeCell ref="B178:F178"/>
    <mergeCell ref="B179:F179"/>
    <mergeCell ref="B180:F180"/>
    <mergeCell ref="B181:F181"/>
    <mergeCell ref="B182:F182"/>
    <mergeCell ref="B174:F174"/>
    <mergeCell ref="B176:F176"/>
    <mergeCell ref="A173:M173"/>
    <mergeCell ref="B189:F189"/>
    <mergeCell ref="B190:F190"/>
    <mergeCell ref="B191:F191"/>
    <mergeCell ref="B183:F183"/>
  </mergeCells>
  <pageMargins left="0.39370078740157483" right="0.39370078740157483" top="1.3779527559055118" bottom="0.39370078740157483" header="0.31496062992125984" footer="0.31496062992125984"/>
  <pageSetup paperSize="9" scale="90" orientation="landscape" r:id="rId1"/>
  <rowBreaks count="9" manualBreakCount="9">
    <brk id="18" max="12" man="1"/>
    <brk id="79" max="12" man="1"/>
    <brk id="88" max="12" man="1"/>
    <brk id="116" max="12" man="1"/>
    <brk id="121" max="12" man="1"/>
    <brk id="138" max="12" man="1"/>
    <brk id="157" max="12" man="1"/>
    <brk id="174" max="12" man="1"/>
    <brk id="20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Plan5</cp:lastModifiedBy>
  <cp:lastPrinted>2021-03-25T07:55:39Z</cp:lastPrinted>
  <dcterms:created xsi:type="dcterms:W3CDTF">2020-09-30T05:16:34Z</dcterms:created>
  <dcterms:modified xsi:type="dcterms:W3CDTF">2021-03-25T08:08:03Z</dcterms:modified>
</cp:coreProperties>
</file>