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рішення сесії готові на публікацію з номерами\cесія грудень 2021\Програма розвитку освіти №491\"/>
    </mc:Choice>
  </mc:AlternateContent>
  <bookViews>
    <workbookView xWindow="-120" yWindow="-120" windowWidth="15600" windowHeight="11160"/>
  </bookViews>
  <sheets>
    <sheet name="Лист1" sheetId="1" r:id="rId1"/>
  </sheets>
  <definedNames>
    <definedName name="_xlnm._FilterDatabase" localSheetId="0" hidden="1">Лист1!$A$9:$M$140</definedName>
    <definedName name="_xlnm.Print_Area" localSheetId="0">Лист1!$A$1:$M$247</definedName>
  </definedNames>
  <calcPr calcId="152511" iterate="1"/>
</workbook>
</file>

<file path=xl/calcChain.xml><?xml version="1.0" encoding="utf-8"?>
<calcChain xmlns="http://schemas.openxmlformats.org/spreadsheetml/2006/main">
  <c r="L74" i="1" l="1"/>
  <c r="I188" i="1" l="1"/>
  <c r="L164" i="1"/>
  <c r="K164" i="1"/>
  <c r="J164" i="1"/>
  <c r="I164" i="1"/>
  <c r="H164" i="1"/>
  <c r="A238" i="1"/>
  <c r="A236" i="1"/>
  <c r="A235" i="1"/>
  <c r="A234" i="1"/>
  <c r="G98" i="1" l="1"/>
  <c r="L110" i="1"/>
  <c r="L83" i="1"/>
  <c r="L82" i="1"/>
  <c r="G45" i="1"/>
  <c r="H41" i="1"/>
  <c r="G50" i="1" l="1"/>
  <c r="G19" i="1" l="1"/>
  <c r="G48" i="1"/>
  <c r="H67" i="1" l="1"/>
  <c r="H74" i="1"/>
  <c r="I67" i="1"/>
  <c r="I76" i="1"/>
  <c r="L76" i="1" s="1"/>
  <c r="J71" i="1"/>
  <c r="J140" i="1" s="1"/>
  <c r="G236" i="1" s="1"/>
  <c r="K74" i="1"/>
  <c r="K140" i="1" s="1"/>
  <c r="L13" i="1"/>
  <c r="L14" i="1"/>
  <c r="L16" i="1"/>
  <c r="L19" i="1"/>
  <c r="L20" i="1"/>
  <c r="L24" i="1"/>
  <c r="L26" i="1"/>
  <c r="L27" i="1"/>
  <c r="L28" i="1"/>
  <c r="L30" i="1"/>
  <c r="L33" i="1"/>
  <c r="L36" i="1"/>
  <c r="L38" i="1"/>
  <c r="L39" i="1"/>
  <c r="L40" i="1"/>
  <c r="L41" i="1"/>
  <c r="L42" i="1"/>
  <c r="L45" i="1"/>
  <c r="L48" i="1"/>
  <c r="L49" i="1"/>
  <c r="L50" i="1"/>
  <c r="L51" i="1"/>
  <c r="L52" i="1"/>
  <c r="L53" i="1"/>
  <c r="L56" i="1"/>
  <c r="L58" i="1"/>
  <c r="L61" i="1"/>
  <c r="L64" i="1"/>
  <c r="L65" i="1"/>
  <c r="L66" i="1"/>
  <c r="L68" i="1"/>
  <c r="L69" i="1"/>
  <c r="L70" i="1"/>
  <c r="L72" i="1"/>
  <c r="L73" i="1"/>
  <c r="L75" i="1"/>
  <c r="L77" i="1"/>
  <c r="L78" i="1"/>
  <c r="L79" i="1"/>
  <c r="L81" i="1"/>
  <c r="L84" i="1"/>
  <c r="L87" i="1"/>
  <c r="L89" i="1"/>
  <c r="L93" i="1"/>
  <c r="L96" i="1"/>
  <c r="G99" i="1"/>
  <c r="L99" i="1" s="1"/>
  <c r="G102" i="1"/>
  <c r="L102" i="1" s="1"/>
  <c r="G105" i="1"/>
  <c r="L105" i="1" s="1"/>
  <c r="L107" i="1"/>
  <c r="L114" i="1"/>
  <c r="L116" i="1"/>
  <c r="L125" i="1"/>
  <c r="L126" i="1"/>
  <c r="L127" i="1"/>
  <c r="L128" i="1"/>
  <c r="L129" i="1"/>
  <c r="L130" i="1"/>
  <c r="L131" i="1"/>
  <c r="L132" i="1"/>
  <c r="L133" i="1"/>
  <c r="L134" i="1"/>
  <c r="L135" i="1"/>
  <c r="G138" i="1"/>
  <c r="G139" i="1"/>
  <c r="D235" i="1" s="1"/>
  <c r="G142" i="1"/>
  <c r="D238" i="1" s="1"/>
  <c r="H142" i="1"/>
  <c r="E238" i="1" s="1"/>
  <c r="I121" i="1"/>
  <c r="L121" i="1" s="1"/>
  <c r="I123" i="1"/>
  <c r="L123" i="1" s="1"/>
  <c r="J142" i="1"/>
  <c r="G238" i="1" s="1"/>
  <c r="K142" i="1"/>
  <c r="H238" i="1" s="1"/>
  <c r="H139" i="1"/>
  <c r="E235" i="1" s="1"/>
  <c r="I139" i="1"/>
  <c r="J139" i="1"/>
  <c r="G235" i="1" s="1"/>
  <c r="K139" i="1"/>
  <c r="H235" i="1" s="1"/>
  <c r="H138" i="1"/>
  <c r="E234" i="1" s="1"/>
  <c r="I138" i="1"/>
  <c r="F234" i="1" s="1"/>
  <c r="J138" i="1"/>
  <c r="G234" i="1" s="1"/>
  <c r="K138" i="1"/>
  <c r="H234" i="1" s="1"/>
  <c r="H103" i="1"/>
  <c r="H100" i="1"/>
  <c r="L98" i="1"/>
  <c r="H86" i="1"/>
  <c r="H117" i="1"/>
  <c r="I117" i="1"/>
  <c r="J117" i="1"/>
  <c r="K117" i="1"/>
  <c r="G117" i="1"/>
  <c r="L115" i="1"/>
  <c r="L88" i="1"/>
  <c r="G90" i="1"/>
  <c r="H90" i="1"/>
  <c r="J90" i="1"/>
  <c r="K90" i="1"/>
  <c r="I90" i="1"/>
  <c r="L35" i="1"/>
  <c r="H37" i="1"/>
  <c r="I37" i="1"/>
  <c r="J37" i="1"/>
  <c r="K37" i="1"/>
  <c r="G37" i="1"/>
  <c r="L32" i="1"/>
  <c r="H34" i="1"/>
  <c r="I34" i="1"/>
  <c r="J34" i="1"/>
  <c r="K34" i="1"/>
  <c r="G34" i="1"/>
  <c r="G31" i="1"/>
  <c r="L29" i="1"/>
  <c r="L46" i="1"/>
  <c r="H47" i="1"/>
  <c r="I47" i="1"/>
  <c r="J47" i="1"/>
  <c r="K47" i="1"/>
  <c r="G47" i="1"/>
  <c r="L34" i="1"/>
  <c r="L108" i="1"/>
  <c r="H109" i="1"/>
  <c r="L95" i="1"/>
  <c r="G97" i="1"/>
  <c r="L97" i="1" s="1"/>
  <c r="G94" i="1"/>
  <c r="L92" i="1"/>
  <c r="L94" i="1" s="1"/>
  <c r="L85" i="1"/>
  <c r="L62" i="1"/>
  <c r="H63" i="1"/>
  <c r="I63" i="1"/>
  <c r="J63" i="1"/>
  <c r="K63" i="1"/>
  <c r="G63" i="1"/>
  <c r="O45" i="1"/>
  <c r="O43" i="1"/>
  <c r="O42" i="1"/>
  <c r="G44" i="1"/>
  <c r="L54" i="1"/>
  <c r="E237" i="1"/>
  <c r="F237" i="1"/>
  <c r="G237" i="1"/>
  <c r="H237" i="1"/>
  <c r="D237" i="1"/>
  <c r="F235" i="1"/>
  <c r="L80" i="1"/>
  <c r="L104" i="1"/>
  <c r="L124" i="1"/>
  <c r="L122" i="1"/>
  <c r="L120" i="1"/>
  <c r="L119" i="1"/>
  <c r="L118" i="1"/>
  <c r="G109" i="1"/>
  <c r="G100" i="1"/>
  <c r="L91" i="1"/>
  <c r="L111" i="1"/>
  <c r="L112" i="1"/>
  <c r="L113" i="1"/>
  <c r="L23" i="1"/>
  <c r="H25" i="1"/>
  <c r="I25" i="1"/>
  <c r="J25" i="1"/>
  <c r="K25" i="1"/>
  <c r="G25" i="1"/>
  <c r="L21" i="1"/>
  <c r="H22" i="1"/>
  <c r="I22" i="1"/>
  <c r="J22" i="1"/>
  <c r="K22" i="1"/>
  <c r="G22" i="1"/>
  <c r="H60" i="1"/>
  <c r="G60" i="1"/>
  <c r="L59" i="1"/>
  <c r="I60" i="1"/>
  <c r="J60" i="1"/>
  <c r="K60" i="1"/>
  <c r="L55" i="1"/>
  <c r="G57" i="1"/>
  <c r="H57" i="1"/>
  <c r="I57" i="1"/>
  <c r="J57" i="1"/>
  <c r="K57" i="1"/>
  <c r="L43" i="1"/>
  <c r="H44" i="1"/>
  <c r="I44" i="1"/>
  <c r="J44" i="1"/>
  <c r="K44" i="1"/>
  <c r="L17" i="1"/>
  <c r="H18" i="1"/>
  <c r="I18" i="1"/>
  <c r="J18" i="1"/>
  <c r="K18" i="1"/>
  <c r="G18" i="1"/>
  <c r="L15" i="1"/>
  <c r="L57" i="1" l="1"/>
  <c r="L22" i="1"/>
  <c r="L25" i="1"/>
  <c r="K136" i="1"/>
  <c r="L109" i="1"/>
  <c r="H236" i="1"/>
  <c r="L100" i="1"/>
  <c r="L139" i="1"/>
  <c r="L31" i="1"/>
  <c r="L63" i="1"/>
  <c r="H140" i="1"/>
  <c r="E236" i="1" s="1"/>
  <c r="E233" i="1" s="1"/>
  <c r="L90" i="1"/>
  <c r="I237" i="1"/>
  <c r="L117" i="1"/>
  <c r="I142" i="1"/>
  <c r="F238" i="1" s="1"/>
  <c r="I238" i="1" s="1"/>
  <c r="L71" i="1"/>
  <c r="L37" i="1"/>
  <c r="I235" i="1"/>
  <c r="L60" i="1"/>
  <c r="L67" i="1"/>
  <c r="I140" i="1"/>
  <c r="F236" i="1" s="1"/>
  <c r="F233" i="1" s="1"/>
  <c r="G103" i="1"/>
  <c r="L103" i="1" s="1"/>
  <c r="J136" i="1"/>
  <c r="L86" i="1"/>
  <c r="G140" i="1"/>
  <c r="H233" i="1"/>
  <c r="L142" i="1"/>
  <c r="L47" i="1"/>
  <c r="P45" i="1"/>
  <c r="L44" i="1"/>
  <c r="G233" i="1"/>
  <c r="D234" i="1"/>
  <c r="I234" i="1" s="1"/>
  <c r="L18" i="1"/>
  <c r="L101" i="1"/>
  <c r="L138" i="1" s="1"/>
  <c r="G106" i="1"/>
  <c r="L106" i="1" s="1"/>
  <c r="H136" i="1" l="1"/>
  <c r="I136" i="1"/>
  <c r="D236" i="1"/>
  <c r="D233" i="1" s="1"/>
  <c r="I233" i="1" s="1"/>
  <c r="G136" i="1"/>
  <c r="L140" i="1"/>
  <c r="L136" i="1" s="1"/>
  <c r="M164" i="1" s="1"/>
  <c r="N136" i="1"/>
  <c r="I236" i="1"/>
</calcChain>
</file>

<file path=xl/sharedStrings.xml><?xml version="1.0" encoding="utf-8"?>
<sst xmlns="http://schemas.openxmlformats.org/spreadsheetml/2006/main" count="644" uniqueCount="309">
  <si>
    <t>Додаток 1</t>
  </si>
  <si>
    <t>№ з/п</t>
  </si>
  <si>
    <t>Завдання</t>
  </si>
  <si>
    <t>Зміст заходів</t>
  </si>
  <si>
    <t>Строк виконання заходу</t>
  </si>
  <si>
    <t>Виконавці</t>
  </si>
  <si>
    <t>Джерела фінансу- вання</t>
  </si>
  <si>
    <t>Обсяги фінансування по роках, тис. грн.</t>
  </si>
  <si>
    <t>Очікуваний результат</t>
  </si>
  <si>
    <t>Громадсько-державне управління освітою на засадах децентралізації</t>
  </si>
  <si>
    <t>Науково-методичний супровід освіти. Розвиток людських ресурсів</t>
  </si>
  <si>
    <t>Індекс якості дошкільної освіти</t>
  </si>
  <si>
    <t>Нова укра-їнська школа</t>
  </si>
  <si>
    <t>Обдаровані діти</t>
  </si>
  <si>
    <t xml:space="preserve">Здоров’я через освіту </t>
  </si>
  <si>
    <t>Освіта дітей з особливими освітніми потребами</t>
  </si>
  <si>
    <t>Шкільний автобус</t>
  </si>
  <si>
    <t>Безпечне освітнє середовище</t>
  </si>
  <si>
    <t>Позашкілля</t>
  </si>
  <si>
    <t>2023-2024 роки</t>
  </si>
  <si>
    <t>Управління освіти</t>
  </si>
  <si>
    <t>Кошти інших джерел</t>
  </si>
  <si>
    <t>2021-2025 роки</t>
  </si>
  <si>
    <t>Усього</t>
  </si>
  <si>
    <t>Державний бюджет</t>
  </si>
  <si>
    <t>2021-2022 роки</t>
  </si>
  <si>
    <t xml:space="preserve">Створення на базі Бахмутського центру технічної творчості дітей та юнацтва нового технічного напрямку </t>
  </si>
  <si>
    <t>Підвищення кваліфікації, перепідготовка кадрів закладами післядипломної освіти</t>
  </si>
  <si>
    <t xml:space="preserve">Оновлення матеріально-технічної бази по 3 ЗЗСО щорічно за рахунок додатково залучених коштів </t>
  </si>
  <si>
    <t xml:space="preserve">Оновлення матеріально-технічної бази по 3 ЗДО щорічно за рахунок додатково залучених коштів </t>
  </si>
  <si>
    <t>Придбання меблів, дидактичного матеріалу та комп’ютерного обладнання відповідно до стандартів НУШ</t>
  </si>
  <si>
    <t>Матеріально-технічна база навчальних закладів</t>
  </si>
  <si>
    <t>Придбання 20 одиниць технологічного обладнання щорічно</t>
  </si>
  <si>
    <t>Придбання ліній роздачі у 10 ЗЗСО</t>
  </si>
  <si>
    <t>Придбання 9000 одиниць меблів в усі ЗДО громади</t>
  </si>
  <si>
    <t>Придбання 50000 одиниць посуду в усі ЗДО громади</t>
  </si>
  <si>
    <t>Придбання 100000 одиниць посуду в усі ЗЗСО громади</t>
  </si>
  <si>
    <t>Придбання 30000 одиниць м'якого інвентарю в усі ЗДО громади</t>
  </si>
  <si>
    <t>Придбання 8000  спортивного інвентаря для фізичного розвитку вихованців в усі ЗДО громади</t>
  </si>
  <si>
    <t>Придбання 6000  спортивного інвентаря для фізичного розвитку вихованців в усі ЗЗСО громади</t>
  </si>
  <si>
    <t>Придбання 9000 одиниць вогнегасників та респіраторів для пожежної безпеки закладів освіти</t>
  </si>
  <si>
    <t>Придбання 30000 одиниць м'якого інвентарю в усі ЗЗСО громади</t>
  </si>
  <si>
    <t>Придбання 1000 одиниць штучного освітлення</t>
  </si>
  <si>
    <t>Придбання 5000 одиниць музичного обладнання для всебічного розвитку вихованців</t>
  </si>
  <si>
    <t>Придбання 3200 м2 лінолеуму у заклади освіти</t>
  </si>
  <si>
    <t>Матеріально-технічний  стан  приміщень  та  територій  навчальних закладів</t>
  </si>
  <si>
    <t xml:space="preserve">Створення належних умов для навчання та виховання 173 дітей   </t>
  </si>
  <si>
    <t xml:space="preserve">Створення належних умов для навчання та виховання 118 дітей   </t>
  </si>
  <si>
    <t xml:space="preserve">Створення належних умов для навчання та виховання 176 дітей   </t>
  </si>
  <si>
    <t xml:space="preserve">Створення належних умов для навчання та виховання 25 дітей   </t>
  </si>
  <si>
    <t xml:space="preserve">Створення належних умов для навчання та виховання 88 дітей   </t>
  </si>
  <si>
    <t>2021 рік</t>
  </si>
  <si>
    <t>2022 рік</t>
  </si>
  <si>
    <t>2023 рік</t>
  </si>
  <si>
    <t>2024 рік</t>
  </si>
  <si>
    <t>2025 рік</t>
  </si>
  <si>
    <t xml:space="preserve">Створення належних умов для навчання та виховання 1150 дітей   </t>
  </si>
  <si>
    <t xml:space="preserve">Створення належних умов для навчання та виховання 1043 дітей  </t>
  </si>
  <si>
    <t xml:space="preserve">Створення належних умов для навчання та виховання 694 дітей   </t>
  </si>
  <si>
    <t>Створення належних умов</t>
  </si>
  <si>
    <t>Створення належних умов для виховання на загальній площі - 2711,5 м2</t>
  </si>
  <si>
    <t xml:space="preserve">Створення належних умов для навчання та виховання 390 дітей   </t>
  </si>
  <si>
    <t xml:space="preserve">Створення належних умов для навчання та виховання 31 дитини   </t>
  </si>
  <si>
    <t>Створення належних умов для надання коррекційної допомоги</t>
  </si>
  <si>
    <t xml:space="preserve">Створення належних умов для навчання та виховання 91 дітей   </t>
  </si>
  <si>
    <t xml:space="preserve">Створення належних умов для навчання та виховання 115 дітей   </t>
  </si>
  <si>
    <t xml:space="preserve">Створення належних умов для навчання та виховання 1016 дітей   </t>
  </si>
  <si>
    <t xml:space="preserve">Створення належних умов для навчання та виховання 221 дітей   </t>
  </si>
  <si>
    <t xml:space="preserve">Створення належних умов для навчання та виховання 92 дітей   </t>
  </si>
  <si>
    <t xml:space="preserve">Створення належних умов для навчання та виховання 205 дітей   </t>
  </si>
  <si>
    <t xml:space="preserve">Створення належних умов для навчання та виховання 133 дітей   </t>
  </si>
  <si>
    <t xml:space="preserve">Створення належних умов для навчання та виховання 62 дітей   </t>
  </si>
  <si>
    <t xml:space="preserve">Створення належних умов для навчання та виховання 187 дітей   </t>
  </si>
  <si>
    <t xml:space="preserve">Створення належних умов для навчання359 дітей   </t>
  </si>
  <si>
    <t xml:space="preserve">Створення належних умов для навчання та виховання 93 дітей   </t>
  </si>
  <si>
    <t xml:space="preserve">Створення належних умов для навчання та виховання 172 дітей   </t>
  </si>
  <si>
    <t xml:space="preserve">Створення належних умов для виховання 395 дітей   </t>
  </si>
  <si>
    <t>Обласний бюджет</t>
  </si>
  <si>
    <t xml:space="preserve">3.2. Забезпечення сприяння участі  в інвестиційних проєктах, грантах, конкурсах місько-го, регіонального, міжнародного рівнів </t>
  </si>
  <si>
    <t>3.3. Забезпечення інформатизації ЗДО (придбання оргтехніки, підключення до мережі швидкісного Інтернету) з обов’язковим якісним системним адмініструванням</t>
  </si>
  <si>
    <t xml:space="preserve">4.1.Участь ЗЗСО в інвестиційних проєктах, грантах, конкурсах міського, регіонального, міжнародного рівнів  </t>
  </si>
  <si>
    <t xml:space="preserve">4.3.Зберігання, доставка підручників та посібників </t>
  </si>
  <si>
    <t>4.4.Розроблення та виготовлення оновленого посібника «Подарунок першокласнику»</t>
  </si>
  <si>
    <t>4.5.Сприяти  забезпеченню закладів  освіти сучасним  мультимедійним  обладнанням та комп’ютерною технікою</t>
  </si>
  <si>
    <t>6.1.Організація харчування вихованців ЗДО</t>
  </si>
  <si>
    <t xml:space="preserve">Придбання 2000 одиниць іграшок у ЗДО з урахуванням вимог Типового переліку </t>
  </si>
  <si>
    <t>Додаток 2</t>
  </si>
  <si>
    <t>Назва показника</t>
  </si>
  <si>
    <t>Одиниця виміру</t>
  </si>
  <si>
    <t xml:space="preserve">Реорганізація закладів освіти, в т.ч. зміна правоустановчих документів </t>
  </si>
  <si>
    <t>Відшкодування витрат на перевезення 50 обдарованих дітей та молоді</t>
  </si>
  <si>
    <t>12.1.Реконструкція будівлі дошкільного навчального закладу №10 "Кристалик", розташованого за адресою : м. Бахмут, вул. Свободи,18 а</t>
  </si>
  <si>
    <t>12.3.Реконструкція  (комплексна термосанація) дошкільного навчального закладу № 52 "Райдуга", розташованого за адресою: Донецька область, м.Бахмут, вул.Сибірцева,166</t>
  </si>
  <si>
    <t>Придбання 150 павільйонів для усіх ЗДО</t>
  </si>
  <si>
    <t>2021-2025 рік</t>
  </si>
  <si>
    <t>25 виготовлених проєктно-кошторисних документацій</t>
  </si>
  <si>
    <t>20 виготовлених проєктно-кошторисних документацій</t>
  </si>
  <si>
    <t>Створення закладів нового типу</t>
  </si>
  <si>
    <t>тис.грн.</t>
  </si>
  <si>
    <t>Вихідні дані на початок дії програми</t>
  </si>
  <si>
    <t>І. Показники витрат</t>
  </si>
  <si>
    <t>ІІ. Показники продукту</t>
  </si>
  <si>
    <t>Кількість створених закладів нового типу</t>
  </si>
  <si>
    <t>од.</t>
  </si>
  <si>
    <t>Кількість педпрацівників, яким планується пройти підвищення кваліфікації, перепідготовка кадрів закладами післядипломної освіти</t>
  </si>
  <si>
    <t>Кількість закладів, у яких планується проведення заходів інформатизації щорічно</t>
  </si>
  <si>
    <t>Кількість класів, облаштованих відповідно до стандартів НУШ</t>
  </si>
  <si>
    <t>Кількість першокласників</t>
  </si>
  <si>
    <t>Кількість переможців учнівських конкурсів та предметних олімпіад</t>
  </si>
  <si>
    <t>Кількість дітей, яким організовано харчування</t>
  </si>
  <si>
    <t>Кількість дітей, що планується оздоровити за рахунок бюджетних коштів</t>
  </si>
  <si>
    <t xml:space="preserve">Кількість дітей, що отримують матеріальну допомогу по закладах загальної середньої освіти Бахмутської міської ради </t>
  </si>
  <si>
    <t>Кількість придбаних сертифікованих протипожежних дверей</t>
  </si>
  <si>
    <t>Кількість придбаних вогнегасників та респіраторів</t>
  </si>
  <si>
    <t>Кількість закладів освіти, що потребують оновлення матеріально-технічної бази</t>
  </si>
  <si>
    <t>Кількість придбаного спеціального обладнання для дітей з особливими освітніми потребами</t>
  </si>
  <si>
    <t>Кількість автобусів для забезпечення безоплатного перевезення учнів і педагогічних працівників</t>
  </si>
  <si>
    <t>Кількість закладів освіти, що потребують покращення матеріально-технічного  стану  приміщень  та  територій  закладів освіти</t>
  </si>
  <si>
    <t>ІІІ. Показники ефективності</t>
  </si>
  <si>
    <t>Рівень відповідності дошкільної, загальної середньої та позашкільної освіти вимогам Національної доктрини розвитку освіти до 2025 року щорічно</t>
  </si>
  <si>
    <t>%</t>
  </si>
  <si>
    <t>ІV. Показник якості</t>
  </si>
  <si>
    <t>Питома вага працівників, яким необхідно проходження курсів підвищення кваліфікації, від загальної кількості тих працівників яким необхідно</t>
  </si>
  <si>
    <t>Питома вага закладів,  які стали переможцями конкурсів місцевого розвитку та інших конкурсів від загальної кількості закладів освіти щорічно</t>
  </si>
  <si>
    <t>Питома вага закладів, у яких реалізувались заходи з інформатизації від загальної кількості закладів освіти</t>
  </si>
  <si>
    <t>Питома вага закладів загальної середньої освіти облаштованих відповідно до стандартів НУШ</t>
  </si>
  <si>
    <t>Динаміка забезпеченості підручниками відповідно до замовлень закладів освіти</t>
  </si>
  <si>
    <t>Забезпеченість першокласників подарунковими наборами (посібниками)</t>
  </si>
  <si>
    <t>Питома вага учнів та вчителів, що отримують стипендії від загальної кількості переможців конкурсів та змагань</t>
  </si>
  <si>
    <t>Середня кількість днів харчування на рік</t>
  </si>
  <si>
    <t>днів</t>
  </si>
  <si>
    <t>Кількість днів перебування в пришкільному таборі</t>
  </si>
  <si>
    <t>Питома вага  дітей-сиріт та дітей, позбавлених батьківського піклування, яким виплачується матеріальна допомога, від загальної кількості  дітей-сиріт та дітей, позбавлених батьківського піклування, які потребують по закладам освіти щорічно</t>
  </si>
  <si>
    <t>Питома вага придбаних вогнегасників та респіраторів на заклади освіти від загальної кількості вогнегасників та респіраторів які потребують заклади освіти</t>
  </si>
  <si>
    <t>Питома вага придбаних сертифікованих протипожежних дверей у заклади освіти від загальної кількості закладів що потребують</t>
  </si>
  <si>
    <t>Динаміка по закладах освіти, по яким проведено заміну інвентарю, обладнання та устаткування</t>
  </si>
  <si>
    <t>Питома вага придбаних автобусів, від загальної потреби у придбанні автобусів для регулярного безоплатного перевезення учнів та педагогів</t>
  </si>
  <si>
    <t>Динаміка по закладах освіти, по яким покращено матеріально-технічний стан приміщень та територій закладів освіти</t>
  </si>
  <si>
    <t>Начальник Управління освіти</t>
  </si>
  <si>
    <t>Бахмутської міської ради</t>
  </si>
  <si>
    <t>Н.Ю. Дроздова</t>
  </si>
  <si>
    <t>Додаток 3</t>
  </si>
  <si>
    <t>Обсяг ресурсів, всього,
у тому числі:</t>
  </si>
  <si>
    <t>Надання матеріальної допомоги на придбання одягу та взуття 114 дітям-сиротам та дітям позбавленим батьківського піклування  у ЗЗСО</t>
  </si>
  <si>
    <t>5.1.Забезпечення участі обдарованої молоді у обласних та Всеукраїнських учнівських олімпіадах, турнірах, конкурсах</t>
  </si>
  <si>
    <t>Сприяння створенню сенсорних (ресурсних) кімнат в закладах освіти для надання освітніх послуг дітям з особливими освітніми потребами</t>
  </si>
  <si>
    <t>Облаштування усіх закладів освіти контролерами</t>
  </si>
  <si>
    <t>Облаштування 9 закладів освіти індивідуальними тепловими пунктами</t>
  </si>
  <si>
    <t>5.3.Запровадження  іноваційних освітніх технологій та сучасних моделей роботи з обдарованими учнями</t>
  </si>
  <si>
    <t>Підвищення кваліфікації 114 вчителів щорічно</t>
  </si>
  <si>
    <t>Доставка 22тис. екземплярів підручників з урахуванням нових стандартів освіти</t>
  </si>
  <si>
    <t>Забезпечення 800 учнів початкової школи щорічно додатковою навчальною літературою</t>
  </si>
  <si>
    <t>Забезпечення  харчування 3100 дітей ЗДО щорічно</t>
  </si>
  <si>
    <t>2021-2023 роки</t>
  </si>
  <si>
    <t>Загальний обсяг ресурсів</t>
  </si>
  <si>
    <t xml:space="preserve">Створення сенсорних (ресурсних) кімнат шляхом придбання 100 одиниць спеціального  обладнання </t>
  </si>
  <si>
    <t>кошти підприємств</t>
  </si>
  <si>
    <t>Кошти підприємств</t>
  </si>
  <si>
    <t xml:space="preserve">Кількість інвестиційних проєктів, грантів, конкурсів міського, регіонального міжнародного рівнів в яких планується взяти участь </t>
  </si>
  <si>
    <t>Кількість підручників, що необхідно доставити у ЗЗСО</t>
  </si>
  <si>
    <t xml:space="preserve">Динаміка по закладам освіти, по яким придбано обладнання для створення сенсорних кімнат </t>
  </si>
  <si>
    <t>Питома вага закладів, в яких створено додаткових місць у ДНЗ №№25,40, від загальної кількості закладів, що потребують</t>
  </si>
  <si>
    <t>Створення додаткових місць у ДНЗ №№25,40</t>
  </si>
  <si>
    <t>Придбання 17 сертифікованих протипожежних дверей у ЗДО</t>
  </si>
  <si>
    <t>Придбання 18 сертифікованих протипожежних дверей у ЗЗСО</t>
  </si>
  <si>
    <t xml:space="preserve">Придбання 130 одиниць комп’ютерної техніки в усі ЗДО </t>
  </si>
  <si>
    <t>Придбання 100 одиниць сучасного мультимедійного та комп`ютерного обладнання</t>
  </si>
  <si>
    <t xml:space="preserve">ЗАХОДИ З РЕАЛІЗАЦІЇ ПРОГРАМИ </t>
  </si>
  <si>
    <t>Придбання 20 одиниць сучасного обладнання для осучаснення роботи міського навчально-виховного центру "Інтелект"</t>
  </si>
  <si>
    <t>5.2.Забезпечення розвитку мотивації досягнення успіху учнів та вчителів шляхом виплати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</si>
  <si>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Управління освіти Бахмутьскої міської ради (далі - Управління освіти)</t>
  </si>
  <si>
    <t>3.1. Сприяння збільшенню потужностей функціонуючих закладів дошкільної освіти (далі - ЗДО) за рахунок вико-ристання резерв-них приміщень</t>
  </si>
  <si>
    <t>Всього витрат на виконання Програми</t>
  </si>
  <si>
    <t>Бюджет Бахмутської міської територіальної громади</t>
  </si>
  <si>
    <t>Придбання 2000 одиниць меблів в усі ЗЗСО громади</t>
  </si>
  <si>
    <t>10.1.Створення "TechClub" - колиски технічного майбутнього " - розвиток нового напрямку</t>
  </si>
  <si>
    <t xml:space="preserve">10.2.Участь закладів позашкільної освіти в інвестиційних проєктах, грантах, конкурсах міського, регіонального, міжнародного рівнів  </t>
  </si>
  <si>
    <t xml:space="preserve">Оновлення матеріально-технічної бази по 2 закладам позашкільної освіти щорічно за рахунок додатково залучених коштів </t>
  </si>
  <si>
    <t>Підвезення до закладів освіти 155 учнів, 11 вихованців та 41 педагогічного працівника</t>
  </si>
  <si>
    <t xml:space="preserve">Придбання обладнання для 25 кабінетів  у ЗЗСО враховуючи вимоги новітніх технологій викладання предметів </t>
  </si>
  <si>
    <t>12.2.Капітальний ремонт водопро-водних та каналізаційних мереж, санітарних вузлів, вхідної групи, поручнів дошкільного навчального закладу комбінованого типу 
№ 40«Посмішка» розташованого за адресою: м.Бахмут,
вул.Чайковського,
буд. 99</t>
  </si>
  <si>
    <t>(Додаток 1 у редакції рішення Бахмутської міської ради</t>
  </si>
  <si>
    <t>(Додаток 2 у редакції рішення Бахмутської міської ради</t>
  </si>
  <si>
    <t>(Додаток 3 у редакції рішення Бахмутської міської ради</t>
  </si>
  <si>
    <t>Проведення протипожежних заходів у НВК №11, ЗОШ №12</t>
  </si>
  <si>
    <t xml:space="preserve">Секретар Бахмутської міської ради  </t>
  </si>
  <si>
    <t xml:space="preserve">Бахмутської міської ради    </t>
  </si>
  <si>
    <t>2021-2022 рік</t>
  </si>
  <si>
    <t xml:space="preserve">Створення належних умов для  виховання 141 дитини   </t>
  </si>
  <si>
    <t xml:space="preserve">Створення належних умов для  виховання 133 дітей   </t>
  </si>
  <si>
    <t>09.12.2020 № 7/2-41,із змінами</t>
  </si>
  <si>
    <t xml:space="preserve">Заміна вікон та дверей у ДНЗ №18, 34, 47 </t>
  </si>
  <si>
    <t>Формування нового освітнього простору в 3 ЗЗСО (ЗОШ №12,18 НВК №11)</t>
  </si>
  <si>
    <t>Кількість проєктів, що реалізовані в рамках програми "Спроможна школа для кращих результатів"</t>
  </si>
  <si>
    <t>Кількість придбаних протипожежних люків</t>
  </si>
  <si>
    <t>Питома вага придбаних протипожежних люків у заклади освіти від загальної кількості закладів що потребують</t>
  </si>
  <si>
    <t xml:space="preserve">Питома вага реалізованих проєктів в рамках програми "Спроможна школа для кращих результатів" від загальної кількості проєктів наданих для участі </t>
  </si>
  <si>
    <t xml:space="preserve">6.2.Організація харчування учнів 1-4 класів та учнів пільгових категорій в ЗЗСО та вихованців Покровського НВК </t>
  </si>
  <si>
    <t>Забезпечення безкоштовним харчування 3435 учнів ЗЗСО та 26 вихованців Покровського НВК щорічно</t>
  </si>
  <si>
    <t>4.6. Реалізація проєктів в рамках програми "Спроможна школа для кращих результатів"</t>
  </si>
  <si>
    <t xml:space="preserve">4.7. Оснащення закладів, внесених до програми "Велике будівництво", меблями для навчальних кабінетів, бібліотеки, актової зали, їдальні та обладнання медичних кабінетів </t>
  </si>
  <si>
    <t xml:space="preserve">Оснащення ЗОШ №12,18 НВК №11 </t>
  </si>
  <si>
    <t>4.8. Придбання ноутбуків для педагогічних працівників для організації дистанційного навчання відповідно до Постанови КМУ від 21.04.2021 №403</t>
  </si>
  <si>
    <t>Придбати 218 одиниць ноутбуків для педагогічних працівників</t>
  </si>
  <si>
    <t>Додаток 1 «Заходи з реалізації Програми» до Програми розвитку освіти на території Бахмутської міської територіальної громади на 2021-2025 роки, затвердженої рішенням Бахмутської міської ради від 09.12.2020 № 7/2-41, із змінами підготовлено Управлінням освіти Бахмутської міської ради</t>
  </si>
  <si>
    <t xml:space="preserve">до Програми розвитку освіти на території Бахмутської міської територіальної громади на 2021-2025 роки, затвердженої рішенням Бахмутської міської ради </t>
  </si>
  <si>
    <t>Додаток 2 «Показники результативності Програми» до проєкту Програми розвитку освіти на території Бахмутської міської територіальної громади на 2021-2025 роки, затвердженої рішенням Бахмутської міської ради від 09.12.2020 № 7/2-41, із змінами  підготовлено Управлінням освіти Бахмутської міської ради</t>
  </si>
  <si>
    <t>до Програми розвитку освіти на території Бахмутської міської територіальної громади на 2021-2025 роки, затвердженої рішенням Бахмутської міської ради 
09.12.2020 № 7/2-41, із змінами</t>
  </si>
  <si>
    <t>Додаток 3 «Ресурсне забезпечення Програми» до Програми розвитку освіти на території Бахмутської міської територіальної громади на 2021-2025 роки, затвердженої рішенням Бахмутської міської ради від 09.12.2020 № 7/2-41, із змінами підготовлено Управлінням освіти Бахмутської міської ради</t>
  </si>
  <si>
    <t>до Програми розвитку освіти на території Бахмутської міської територіальної громади на 2021-2025 роки, затвердженої рішенням Бахмутської міської ради</t>
  </si>
  <si>
    <t>Кількість закладів, оснащених меблями для навчальних кабінетів, бібліотеки, актової зали, їдальні та обладнанням для медичних кабінетів</t>
  </si>
  <si>
    <t xml:space="preserve">Кількість придбаних наутбуків для педагогічних працівників для організації дистанційного навчання </t>
  </si>
  <si>
    <t>Питома вага закладів, оснащених меблями для навчальних кабінетів, бібліотеки, актової зали, їдальні та обладнанням для медичних кабінетів, від загальної кількості закладів що відремонтовані в рамках програми "Велике будівництво"</t>
  </si>
  <si>
    <t xml:space="preserve">Питома вага придбаних наутбуків для педагогічних працівників для організації дистанційного навчання, від загальної кількості ноутбуків відповідно до Постанови від 21.04.2021 №403 </t>
  </si>
  <si>
    <t>2022
рік</t>
  </si>
  <si>
    <t>6.3. Надання матеріальної допомоги для придбання одягу та взуття дітям-сиротам та дітям, позбавленим батьківського піклування, які навчаються у закладах загальної середньої освіти всіх форм власності на території Бахмутської міської ТГ</t>
  </si>
  <si>
    <t>Сприяння оновленню парку автобусів для забезпечення на території Бахмутської міської ТГ регулярного безоплатного перевезення учнів і педагогічних працівників до місць навчання і додому</t>
  </si>
  <si>
    <t>2022-2025 роки</t>
  </si>
  <si>
    <t>4.2.Облаштування навчальних кабінетів відповідно до стандартів Нової української школи
(далі-НУШ)</t>
  </si>
  <si>
    <t>Придбання 14 одиниць протипожежних люків</t>
  </si>
  <si>
    <t>Придбання 1 транспортного засобу на праві оперативного управління</t>
  </si>
  <si>
    <t>Відремонтовано частину покрівлі корпусів літ. "А-2" та "Б-2"</t>
  </si>
  <si>
    <t>4.9. Організація та проведення Всеукраїнської дитячо-юнацької військово-патріотичної гри "Сокіл (Джура)"</t>
  </si>
  <si>
    <t>Кількість учасників військово-патріотичної гри "Сокіл(Джура)"</t>
  </si>
  <si>
    <t>осіб</t>
  </si>
  <si>
    <t>Питома вага переможців міського конкурсу військово-патріотичної гри "Сокіл(Джура)", що стали учасниками обласного конкурсу</t>
  </si>
  <si>
    <t>12.4.Капітальний ремонт приміщень будівлі ДНЗ «Івушка» розташованого за адресою: вул.Кооперативна 13Б с.Зайцеве Бахмутського району Донецької області</t>
  </si>
  <si>
    <t>12.5.Капітальний ремонт дитячого садку №39 "Кульбабка",  розтащованого за адресою: вул Польова,37 у 
м. Бахмут Донецької області (коригування)</t>
  </si>
  <si>
    <t>12.6.Капітальний ремонт дитячого садку №56 "Гусельки",  розтащованого за адресою:вул. Некрасова,40 у м.  Бахмут Донецької області (коригування)</t>
  </si>
  <si>
    <t>12.7.Реконструкція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</si>
  <si>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12.8.Реконструкція будівлі Бахмутської  загальноосвітньої школи І-ІІІ ступенів №12 Бахмутської міської ради Донецької області, розташованого за адресою: м. Бахмут, вул. Леваневського, 111 (коригування)</t>
  </si>
  <si>
    <t>12.9.Реконструкція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</si>
  <si>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t>12.10.Реконструкція будівлі Бахмутської загальноосвітньої школи I-III ступенів №24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</si>
  <si>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12.11.Капітальний ремонт частини покрівлі корпусів літ. "А-2" та "Б-2" Бахмутського навчально-виховного комплексу "Загальноосвітня школа І-ІІІ ступенів №11 - багатопрофільний ліцей" Бахмутської міської ради Донецької області, розташованого за адресою: м. Бахмут, вул. Миру, 22</t>
  </si>
  <si>
    <t>12.12.Капітальний ремонт адміністративної будівлі розташованої за адресою м. Бахмут, вул.Б.Горбатова,42</t>
  </si>
  <si>
    <t>12.13.Капітальний ремонт покрівлі та зовнішні роботи будівлі Бахмутського міського Центру дітей та юнацтва, розташованого за адресою: м.Бахмут, вул.Миру, 58</t>
  </si>
  <si>
    <t>12.14.Реконструкція будівлі Бахмутської загальноосвітньої школи І-ІІІ ступенів №7  Бахмутської міської ради Донецької області , розташованої за адресою: м.Бахмут, вул. Ковальська, 121</t>
  </si>
  <si>
    <t>12.15.Поточний ремонт димової труби котельні дошкільного навчального закладу ясла-садку загального розвитку "Берізка" Бахмутської міської ради Донецької області, розташованої за адресою: с. Зеленопілля, вул.Ювілейна, 21</t>
  </si>
  <si>
    <t>12.16.Реконструкція будівлі комунальної установи "Інклюзивно-ресурсний центр м.Бахмут", розташованого за адресою : Донецька область, м. Бахмут, вул. Б.Горбатова, 57</t>
  </si>
  <si>
    <t>7.1.Заміна дверей електрощитових та об'єктів підвищеної небезпечності на сертифіковані протипожежні по ЗДО</t>
  </si>
  <si>
    <t>7.2.Заміна дверей електрощитових та об'єктів підвищеної небезпечності на сертифіковані протипожежні по ЗЗСО</t>
  </si>
  <si>
    <t>7.3. Придбання вогнегасників та респіраторів у всі заклади освіти</t>
  </si>
  <si>
    <t>7.4. Придбання світильників у заклади освіти</t>
  </si>
  <si>
    <t>7.5. Придбання протипожежних люків у заклади освіти</t>
  </si>
  <si>
    <t>11.1. Здійснення заміни застарілого обладнання харчоблоків в закладах освіти громади</t>
  </si>
  <si>
    <t xml:space="preserve">11.2.Придбання ліній роздачі на харчоблоки по закладам загальної середньої освіти </t>
  </si>
  <si>
    <t xml:space="preserve">11.3.Сприяння оновленню  в закладах дошкільної освіти  громади меблів </t>
  </si>
  <si>
    <t xml:space="preserve">11.4.Сприяння оновленню  в закладах загальної середньої освіти громади меблів </t>
  </si>
  <si>
    <t xml:space="preserve">11.5.Сприяння оновленню  в закладах дошкільної освіти  громади посуду та іншого інвентарю  на харчоблоки </t>
  </si>
  <si>
    <t xml:space="preserve">11.6.Сприяння оновленню  в ЗЗСО  громади посуду та іншого інвентарю  на харчоблоки </t>
  </si>
  <si>
    <t>11.7.Сприяння оновленню  в ЗДО  громади  м'якого інвентарю</t>
  </si>
  <si>
    <t>11.8.Сприяння оновленню  в ЗЗСО  громади  м'якого інвентарю</t>
  </si>
  <si>
    <t>11.9. Оновлення іграшок в ЗДО громади</t>
  </si>
  <si>
    <t>11.10.Сприяння оновленню  в ЗДО  громади спортивного інвентарю</t>
  </si>
  <si>
    <t>11.11.Сприяння оновленню  в ЗЗСО  громади спортивного інвентарю</t>
  </si>
  <si>
    <t>11.12. Сприяння оновленню музичних інструментів в ЗДО громади</t>
  </si>
  <si>
    <t xml:space="preserve">11.13. Сприяння проведенню поточних ремонтів шляхом придбання будівельних матеріалів </t>
  </si>
  <si>
    <t>11.14.Сприяння забезпеченню базовим обладнанням  навчальних кабінетів із предметів   природно-математичного циклу</t>
  </si>
  <si>
    <t>11.15.Оновлення транспортних засобів Управління освіти</t>
  </si>
  <si>
    <t>11.16.Облаштування павільйонами закладів дошкільної освіти відповідно до санітарно-гігієнічних норм</t>
  </si>
  <si>
    <t xml:space="preserve">11.17.Облаштування будівель закладів освіти системою дистанційного обліку енергоспоживання </t>
  </si>
  <si>
    <t xml:space="preserve">11.18. Модернізація систем опалення закладів освіти шляхом встановлення індивідуальних теплових пунктів </t>
  </si>
  <si>
    <t xml:space="preserve">12.17.Реконструкція будівлі дошкільного навчального закладу компенсуючого типу, дитячий садок       № 25 «Дзвіночок» </t>
  </si>
  <si>
    <t xml:space="preserve">12.18. Реконструкція будівлі дошкільного навчального закладу ясла-садок № 27 «Зірочка»  </t>
  </si>
  <si>
    <t>12.19. Реконструкція будівлі Бахмутської  загальноосвітньої школи І-ІІІ ступенів №5 з профільним навчанням  Бахмутської міської ради Донецької області</t>
  </si>
  <si>
    <t>12.20.Реконструкція будівлі Бахмутської  загальноосвітньої школи І-ІІ ступенів №4  Бахмутської міської ради Донецької області</t>
  </si>
  <si>
    <t xml:space="preserve">12.21.Реконструкція будівлі дошкільного навчального закладу ясла-садок № 18 «Росинка» </t>
  </si>
  <si>
    <t xml:space="preserve">12.22. Капітальний ремонт (благоустрій) дошкільного навчального закладу ясла-садок № 47 «Оленка» </t>
  </si>
  <si>
    <t>12.23.Реконструкція будівлі Покровського навчально-виховного комплексу «Заклад загальної середньої освіти І-ІІ ступенів – заклад дошкільної освіти» Бахмутської міської ради Донецької області</t>
  </si>
  <si>
    <t>12.24.Реконструкція будівлі Опитненського закладу загальної середньої освіти І-ІІІ ступенів Бахмутської міської ради Донецької області</t>
  </si>
  <si>
    <t xml:space="preserve">12.25. Капітальний ремонт (благоустрій) дошкільного навчального закладу ясла-садок № 34 «Тополька» </t>
  </si>
  <si>
    <t xml:space="preserve">12.26. Капітальний ремонт водопроводних мереж та каналізації, заміна санвузлів дошкільного навчального закладу ясла-садок № 54 «Світлячок» </t>
  </si>
  <si>
    <t>12.27. Капітальний ремонт (благоустрій) Бахмутської  загальноосвітньої школи І-ІІ ступенів №2  Бахмутської міської ради Донецької області</t>
  </si>
  <si>
    <t xml:space="preserve">12.28. Капітальний ремонт (благоустрій) дошкільного навчального закладу ясла-садок № 36 «Теремок» </t>
  </si>
  <si>
    <t>12.29. Капітальний ремонт (благоустрій) Бахмутської  загальноосвітньої школи І-ІІ ступенів №9  Бахмутської міської ради Донецької області</t>
  </si>
  <si>
    <t xml:space="preserve">12.30.Капітальний ремонт Бахмутського міського Центру технічної творчості дітей та юнацтва </t>
  </si>
  <si>
    <t>12.31. Розробка нових та коригування існуючих проєктно-кошторисних та іншої документації по  у ЗДО</t>
  </si>
  <si>
    <t>12.32. Розробка нових та коригування існуючих проєктно-кошторисних та іншої документації по  у ЗЗСО</t>
  </si>
  <si>
    <t>12.33. Провести заміну вікон та вхідної групи на нові енергозберігаючі металопластикові</t>
  </si>
  <si>
    <t>12.34. Будівництво системи пожежної сигналізації, та системи близкавкозахисту</t>
  </si>
  <si>
    <t>11.19. Сприяння оновленню побутової техніки в закладах освіти</t>
  </si>
  <si>
    <t xml:space="preserve">Придбання 30 одиниць побутової техніки   </t>
  </si>
  <si>
    <t>Придбання 50 одиниць обладнання</t>
  </si>
  <si>
    <t>11.20. Придбання обладнання для профілактики захворювань</t>
  </si>
  <si>
    <t>2022 роки</t>
  </si>
  <si>
    <t>Г.В. Петриєнко-Полухіна</t>
  </si>
  <si>
    <t>Всього, у тому числі:</t>
  </si>
  <si>
    <t>- кошти державного бюджету</t>
  </si>
  <si>
    <t>- кошти обласного бюджету</t>
  </si>
  <si>
    <t>- кошти бюджету Бахмутської міської територіальної громади</t>
  </si>
  <si>
    <t>- кошти інших джерел</t>
  </si>
  <si>
    <t>Обсяг коштів, який залучається на виконання Програми</t>
  </si>
  <si>
    <t>Показник після завершення дії Програми</t>
  </si>
  <si>
    <t xml:space="preserve">Збільшення кількості місць на 30 одиниць  у дошкільних навчальних закладах 
(далі-ДНЗ) №№25,40
</t>
  </si>
  <si>
    <t>10 учасників щорічно військово-патріотичної гри "Сокіл (Джура)"</t>
  </si>
  <si>
    <t>Виплата 215 стипендій  Бахмутської міської ради та премій за високу результативність у Всеукраїнських учнівських олімпіадах, турнірах, конкурсах, ЗНО</t>
  </si>
  <si>
    <t>Реорганізація 14 закладів загальної середньої освіти (далі-ЗЗСО)  відповідно до Закону України "Про повну загальну середню освіту"</t>
  </si>
  <si>
    <t>І рік</t>
  </si>
  <si>
    <t>ІІ рік</t>
  </si>
  <si>
    <t>ІІІ рік</t>
  </si>
  <si>
    <t>ІV рік</t>
  </si>
  <si>
    <t>V рік</t>
  </si>
  <si>
    <t>Всього</t>
  </si>
  <si>
    <t>План</t>
  </si>
  <si>
    <t>ПОКАЗНИКИ РЕЗУЛЬТАТИВНОСТІ ПРОГРАМИ</t>
  </si>
  <si>
    <t>РЕСУРСНЕ ЗАБЕЗПЕЧЕННЯ ПРОГРАМИ</t>
  </si>
  <si>
    <t>від  22.12.2021  №  7/17-491)</t>
  </si>
  <si>
    <t>від  22.12.2021  №  7/17-491 )</t>
  </si>
  <si>
    <t>від 22.12.2021  №  7/17-491 )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</si>
</sst>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05">
    <xf numFmtId="0" fontId="0" fillId="0" borderId="0" xfId="0"/>
    <xf numFmtId="0" fontId="4" fillId="0" borderId="1" xfId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5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164" fontId="3" fillId="0" borderId="4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3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top" wrapText="1"/>
    </xf>
    <xf numFmtId="0" fontId="1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8" xfId="0" applyBorder="1"/>
    <xf numFmtId="0" fontId="3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tabSelected="1" view="pageBreakPreview" zoomScaleNormal="100" zoomScaleSheetLayoutView="100" workbookViewId="0">
      <selection activeCell="E150" sqref="E148:E150"/>
    </sheetView>
  </sheetViews>
  <sheetFormatPr defaultRowHeight="15" x14ac:dyDescent="0.25"/>
  <cols>
    <col min="1" max="1" width="4.42578125" style="3" customWidth="1"/>
    <col min="2" max="2" width="12.85546875" style="3" customWidth="1"/>
    <col min="3" max="3" width="17" style="3" customWidth="1"/>
    <col min="4" max="4" width="16" style="3" customWidth="1"/>
    <col min="5" max="5" width="14.28515625" style="3" customWidth="1"/>
    <col min="6" max="6" width="12.42578125" style="3" customWidth="1"/>
    <col min="7" max="7" width="11" style="3" customWidth="1"/>
    <col min="8" max="8" width="10.85546875" style="3" customWidth="1"/>
    <col min="9" max="9" width="9.7109375" style="3" customWidth="1"/>
    <col min="10" max="11" width="9.140625" style="3" customWidth="1"/>
    <col min="12" max="12" width="9.7109375" style="3" customWidth="1"/>
    <col min="13" max="13" width="17.42578125" style="7" customWidth="1"/>
    <col min="14" max="14" width="10.140625" style="3" customWidth="1"/>
    <col min="15" max="15" width="9.140625" style="3"/>
    <col min="16" max="16" width="13" style="3" customWidth="1"/>
    <col min="17" max="17" width="13.140625" style="3" customWidth="1"/>
    <col min="18" max="18" width="13.42578125" style="3" customWidth="1"/>
    <col min="19" max="19" width="12" style="3" customWidth="1"/>
    <col min="20" max="20" width="12.28515625" style="3" customWidth="1"/>
    <col min="21" max="16384" width="9.140625" style="3"/>
  </cols>
  <sheetData>
    <row r="1" spans="1:13" x14ac:dyDescent="0.25">
      <c r="I1" s="4" t="s">
        <v>0</v>
      </c>
      <c r="J1" s="4"/>
      <c r="K1" s="4"/>
      <c r="L1" s="4"/>
      <c r="M1" s="5"/>
    </row>
    <row r="2" spans="1:13" ht="45" customHeight="1" x14ac:dyDescent="0.25">
      <c r="I2" s="170" t="s">
        <v>209</v>
      </c>
      <c r="J2" s="170"/>
      <c r="K2" s="170"/>
      <c r="L2" s="170"/>
      <c r="M2" s="170"/>
    </row>
    <row r="3" spans="1:13" x14ac:dyDescent="0.25">
      <c r="I3" s="34" t="s">
        <v>190</v>
      </c>
      <c r="J3" s="34"/>
      <c r="K3" s="34"/>
      <c r="L3" s="34"/>
      <c r="M3" s="35"/>
    </row>
    <row r="4" spans="1:13" x14ac:dyDescent="0.25">
      <c r="I4" s="34" t="s">
        <v>181</v>
      </c>
      <c r="J4" s="34"/>
      <c r="K4" s="34"/>
      <c r="L4" s="34"/>
      <c r="M4" s="35"/>
    </row>
    <row r="5" spans="1:13" x14ac:dyDescent="0.25">
      <c r="I5" s="34" t="s">
        <v>306</v>
      </c>
      <c r="J5" s="34"/>
      <c r="K5" s="34"/>
      <c r="L5" s="34"/>
      <c r="M5" s="35"/>
    </row>
    <row r="7" spans="1:13" ht="18.75" x14ac:dyDescent="0.25">
      <c r="F7" s="6" t="s">
        <v>167</v>
      </c>
    </row>
    <row r="8" spans="1:13" ht="15.75" x14ac:dyDescent="0.25">
      <c r="M8" s="88" t="s">
        <v>98</v>
      </c>
    </row>
    <row r="9" spans="1:13" ht="44.25" customHeight="1" x14ac:dyDescent="0.25">
      <c r="A9" s="89" t="s">
        <v>1</v>
      </c>
      <c r="B9" s="89" t="s">
        <v>2</v>
      </c>
      <c r="C9" s="89" t="s">
        <v>3</v>
      </c>
      <c r="D9" s="92" t="s">
        <v>4</v>
      </c>
      <c r="E9" s="95" t="s">
        <v>5</v>
      </c>
      <c r="F9" s="89" t="s">
        <v>6</v>
      </c>
      <c r="G9" s="171" t="s">
        <v>7</v>
      </c>
      <c r="H9" s="171"/>
      <c r="I9" s="171"/>
      <c r="J9" s="171"/>
      <c r="K9" s="171"/>
      <c r="L9" s="171"/>
      <c r="M9" s="89" t="s">
        <v>8</v>
      </c>
    </row>
    <row r="10" spans="1:13" ht="15.75" x14ac:dyDescent="0.25">
      <c r="A10" s="90"/>
      <c r="B10" s="90"/>
      <c r="C10" s="90"/>
      <c r="D10" s="93"/>
      <c r="E10" s="96"/>
      <c r="F10" s="90"/>
      <c r="G10" s="87" t="s">
        <v>297</v>
      </c>
      <c r="H10" s="87" t="s">
        <v>298</v>
      </c>
      <c r="I10" s="87" t="s">
        <v>299</v>
      </c>
      <c r="J10" s="87" t="s">
        <v>300</v>
      </c>
      <c r="K10" s="87" t="s">
        <v>301</v>
      </c>
      <c r="L10" s="87" t="s">
        <v>302</v>
      </c>
      <c r="M10" s="90"/>
    </row>
    <row r="11" spans="1:13" ht="15.75" x14ac:dyDescent="0.25">
      <c r="A11" s="91"/>
      <c r="B11" s="91"/>
      <c r="C11" s="91"/>
      <c r="D11" s="94"/>
      <c r="E11" s="97"/>
      <c r="F11" s="91"/>
      <c r="G11" s="8" t="s">
        <v>303</v>
      </c>
      <c r="H11" s="8" t="s">
        <v>303</v>
      </c>
      <c r="I11" s="8" t="s">
        <v>303</v>
      </c>
      <c r="J11" s="8" t="s">
        <v>303</v>
      </c>
      <c r="K11" s="8" t="s">
        <v>303</v>
      </c>
      <c r="L11" s="8" t="s">
        <v>303</v>
      </c>
      <c r="M11" s="91"/>
    </row>
    <row r="12" spans="1:13" ht="15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</row>
    <row r="13" spans="1:13" ht="166.5" customHeight="1" x14ac:dyDescent="0.25">
      <c r="A13" s="45">
        <v>1</v>
      </c>
      <c r="B13" s="46" t="s">
        <v>9</v>
      </c>
      <c r="C13" s="47" t="s">
        <v>89</v>
      </c>
      <c r="D13" s="10" t="s">
        <v>22</v>
      </c>
      <c r="E13" s="10" t="s">
        <v>170</v>
      </c>
      <c r="F13" s="11" t="s">
        <v>173</v>
      </c>
      <c r="G13" s="2">
        <v>2.1</v>
      </c>
      <c r="H13" s="2">
        <v>10</v>
      </c>
      <c r="I13" s="2">
        <v>50</v>
      </c>
      <c r="J13" s="2">
        <v>5</v>
      </c>
      <c r="K13" s="2">
        <v>5</v>
      </c>
      <c r="L13" s="2">
        <f>SUM(G13:K13)</f>
        <v>72.099999999999994</v>
      </c>
      <c r="M13" s="48" t="s">
        <v>296</v>
      </c>
    </row>
    <row r="14" spans="1:13" ht="104.25" customHeight="1" x14ac:dyDescent="0.25">
      <c r="A14" s="17">
        <v>2</v>
      </c>
      <c r="B14" s="49" t="s">
        <v>10</v>
      </c>
      <c r="C14" s="49" t="s">
        <v>27</v>
      </c>
      <c r="D14" s="10" t="s">
        <v>22</v>
      </c>
      <c r="E14" s="10" t="s">
        <v>20</v>
      </c>
      <c r="F14" s="11" t="s">
        <v>173</v>
      </c>
      <c r="G14" s="2">
        <v>129.30000000000001</v>
      </c>
      <c r="H14" s="2">
        <v>400</v>
      </c>
      <c r="I14" s="2">
        <v>420</v>
      </c>
      <c r="J14" s="2">
        <v>450</v>
      </c>
      <c r="K14" s="2">
        <v>450</v>
      </c>
      <c r="L14" s="2">
        <f>SUM(G14:K14)</f>
        <v>1849.3</v>
      </c>
      <c r="M14" s="10" t="s">
        <v>149</v>
      </c>
    </row>
    <row r="15" spans="1:13" ht="152.25" customHeight="1" x14ac:dyDescent="0.25">
      <c r="A15" s="141">
        <v>3</v>
      </c>
      <c r="B15" s="144" t="s">
        <v>11</v>
      </c>
      <c r="C15" s="49" t="s">
        <v>171</v>
      </c>
      <c r="D15" s="10" t="s">
        <v>19</v>
      </c>
      <c r="E15" s="10" t="s">
        <v>20</v>
      </c>
      <c r="F15" s="10" t="s">
        <v>21</v>
      </c>
      <c r="G15" s="2"/>
      <c r="H15" s="2"/>
      <c r="I15" s="2">
        <v>20</v>
      </c>
      <c r="J15" s="2">
        <v>20</v>
      </c>
      <c r="K15" s="2"/>
      <c r="L15" s="2">
        <f>G15+H15+I15+J15+K15</f>
        <v>40</v>
      </c>
      <c r="M15" s="85" t="s">
        <v>293</v>
      </c>
    </row>
    <row r="16" spans="1:13" ht="72.75" customHeight="1" x14ac:dyDescent="0.25">
      <c r="A16" s="142"/>
      <c r="B16" s="145"/>
      <c r="C16" s="175" t="s">
        <v>78</v>
      </c>
      <c r="D16" s="140" t="s">
        <v>22</v>
      </c>
      <c r="E16" s="140" t="s">
        <v>20</v>
      </c>
      <c r="F16" s="11" t="s">
        <v>173</v>
      </c>
      <c r="G16" s="2">
        <v>105.8</v>
      </c>
      <c r="H16" s="2">
        <v>49</v>
      </c>
      <c r="I16" s="2">
        <v>200</v>
      </c>
      <c r="J16" s="2">
        <v>200</v>
      </c>
      <c r="K16" s="2">
        <v>200</v>
      </c>
      <c r="L16" s="2">
        <f>K16+J16+I16+H16+G16</f>
        <v>754.8</v>
      </c>
      <c r="M16" s="140" t="s">
        <v>29</v>
      </c>
    </row>
    <row r="17" spans="1:14" ht="39.75" customHeight="1" x14ac:dyDescent="0.25">
      <c r="A17" s="142"/>
      <c r="B17" s="145"/>
      <c r="C17" s="175"/>
      <c r="D17" s="140"/>
      <c r="E17" s="140"/>
      <c r="F17" s="10" t="s">
        <v>21</v>
      </c>
      <c r="G17" s="2">
        <v>107.3</v>
      </c>
      <c r="H17" s="2">
        <v>49</v>
      </c>
      <c r="I17" s="2">
        <v>200</v>
      </c>
      <c r="J17" s="2">
        <v>200</v>
      </c>
      <c r="K17" s="2">
        <v>200</v>
      </c>
      <c r="L17" s="2">
        <f>K17+J17+I17+H17+G17</f>
        <v>756.3</v>
      </c>
      <c r="M17" s="140"/>
    </row>
    <row r="18" spans="1:14" ht="20.25" customHeight="1" x14ac:dyDescent="0.25">
      <c r="A18" s="142"/>
      <c r="B18" s="145"/>
      <c r="C18" s="175"/>
      <c r="D18" s="140"/>
      <c r="E18" s="140"/>
      <c r="F18" s="10" t="s">
        <v>23</v>
      </c>
      <c r="G18" s="2">
        <f t="shared" ref="G18:L18" si="0">G16+G17</f>
        <v>213.1</v>
      </c>
      <c r="H18" s="2">
        <f t="shared" si="0"/>
        <v>98</v>
      </c>
      <c r="I18" s="2">
        <f t="shared" si="0"/>
        <v>400</v>
      </c>
      <c r="J18" s="2">
        <f t="shared" si="0"/>
        <v>400</v>
      </c>
      <c r="K18" s="2">
        <f t="shared" si="0"/>
        <v>400</v>
      </c>
      <c r="L18" s="2">
        <f t="shared" si="0"/>
        <v>1511.1</v>
      </c>
      <c r="M18" s="140"/>
    </row>
    <row r="19" spans="1:14" s="29" customFormat="1" ht="182.25" customHeight="1" x14ac:dyDescent="0.25">
      <c r="A19" s="143"/>
      <c r="B19" s="146"/>
      <c r="C19" s="50" t="s">
        <v>79</v>
      </c>
      <c r="D19" s="10" t="s">
        <v>22</v>
      </c>
      <c r="E19" s="10" t="s">
        <v>20</v>
      </c>
      <c r="F19" s="11" t="s">
        <v>173</v>
      </c>
      <c r="G19" s="2">
        <f>250-10.8</f>
        <v>239.2</v>
      </c>
      <c r="H19" s="2">
        <v>500</v>
      </c>
      <c r="I19" s="2">
        <v>500</v>
      </c>
      <c r="J19" s="2">
        <v>500</v>
      </c>
      <c r="K19" s="2">
        <v>500</v>
      </c>
      <c r="L19" s="2">
        <f>K19+J19+I19+H19+G19</f>
        <v>2239.1999999999998</v>
      </c>
      <c r="M19" s="10" t="s">
        <v>165</v>
      </c>
    </row>
    <row r="20" spans="1:14" ht="64.5" customHeight="1" x14ac:dyDescent="0.25">
      <c r="A20" s="141">
        <v>4</v>
      </c>
      <c r="B20" s="144" t="s">
        <v>12</v>
      </c>
      <c r="C20" s="158" t="s">
        <v>80</v>
      </c>
      <c r="D20" s="140" t="s">
        <v>22</v>
      </c>
      <c r="E20" s="140" t="s">
        <v>20</v>
      </c>
      <c r="F20" s="11" t="s">
        <v>173</v>
      </c>
      <c r="G20" s="2">
        <v>321</v>
      </c>
      <c r="H20" s="2">
        <v>169.3</v>
      </c>
      <c r="I20" s="2">
        <v>200</v>
      </c>
      <c r="J20" s="2">
        <v>200</v>
      </c>
      <c r="K20" s="2">
        <v>200</v>
      </c>
      <c r="L20" s="2">
        <f>SUM(G20:K20)</f>
        <v>1090.3</v>
      </c>
      <c r="M20" s="140" t="s">
        <v>28</v>
      </c>
    </row>
    <row r="21" spans="1:14" ht="31.5" customHeight="1" x14ac:dyDescent="0.25">
      <c r="A21" s="142"/>
      <c r="B21" s="145"/>
      <c r="C21" s="158"/>
      <c r="D21" s="140"/>
      <c r="E21" s="140"/>
      <c r="F21" s="10" t="s">
        <v>21</v>
      </c>
      <c r="G21" s="2">
        <v>332.3</v>
      </c>
      <c r="H21" s="2">
        <v>181.9</v>
      </c>
      <c r="I21" s="2">
        <v>200</v>
      </c>
      <c r="J21" s="2">
        <v>200</v>
      </c>
      <c r="K21" s="2">
        <v>200</v>
      </c>
      <c r="L21" s="2">
        <f>SUM(G21:K21)</f>
        <v>1114.2</v>
      </c>
      <c r="M21" s="140"/>
    </row>
    <row r="22" spans="1:14" ht="38.25" customHeight="1" x14ac:dyDescent="0.25">
      <c r="A22" s="142"/>
      <c r="B22" s="145"/>
      <c r="C22" s="158"/>
      <c r="D22" s="140"/>
      <c r="E22" s="140"/>
      <c r="F22" s="10" t="s">
        <v>23</v>
      </c>
      <c r="G22" s="2">
        <f t="shared" ref="G22:L22" si="1">G20+G21</f>
        <v>653.29999999999995</v>
      </c>
      <c r="H22" s="2">
        <f t="shared" si="1"/>
        <v>351.20000000000005</v>
      </c>
      <c r="I22" s="2">
        <f t="shared" si="1"/>
        <v>400</v>
      </c>
      <c r="J22" s="2">
        <f t="shared" si="1"/>
        <v>400</v>
      </c>
      <c r="K22" s="2">
        <f t="shared" si="1"/>
        <v>400</v>
      </c>
      <c r="L22" s="2">
        <f t="shared" si="1"/>
        <v>2204.5</v>
      </c>
      <c r="M22" s="140"/>
    </row>
    <row r="23" spans="1:14" ht="42.75" customHeight="1" x14ac:dyDescent="0.25">
      <c r="A23" s="142"/>
      <c r="B23" s="145"/>
      <c r="C23" s="158" t="s">
        <v>218</v>
      </c>
      <c r="D23" s="140" t="s">
        <v>22</v>
      </c>
      <c r="E23" s="140" t="s">
        <v>20</v>
      </c>
      <c r="F23" s="10" t="s">
        <v>24</v>
      </c>
      <c r="G23" s="2">
        <v>1955.5</v>
      </c>
      <c r="H23" s="2">
        <v>3500</v>
      </c>
      <c r="I23" s="2">
        <v>3800</v>
      </c>
      <c r="J23" s="2">
        <v>3800</v>
      </c>
      <c r="K23" s="2">
        <v>3500</v>
      </c>
      <c r="L23" s="2">
        <f>SUM(G23:K23)</f>
        <v>16555.5</v>
      </c>
      <c r="M23" s="124" t="s">
        <v>30</v>
      </c>
    </row>
    <row r="24" spans="1:14" ht="66" customHeight="1" x14ac:dyDescent="0.25">
      <c r="A24" s="142"/>
      <c r="B24" s="145"/>
      <c r="C24" s="158"/>
      <c r="D24" s="140"/>
      <c r="E24" s="140"/>
      <c r="F24" s="11" t="s">
        <v>173</v>
      </c>
      <c r="G24" s="2">
        <v>1977.2</v>
      </c>
      <c r="H24" s="2">
        <v>1500</v>
      </c>
      <c r="I24" s="2">
        <v>1630</v>
      </c>
      <c r="J24" s="2">
        <v>1630</v>
      </c>
      <c r="K24" s="2">
        <v>1500</v>
      </c>
      <c r="L24" s="2">
        <f>SUM(G24:K24)</f>
        <v>8237.2000000000007</v>
      </c>
      <c r="M24" s="125"/>
    </row>
    <row r="25" spans="1:14" ht="24.75" customHeight="1" x14ac:dyDescent="0.25">
      <c r="A25" s="142"/>
      <c r="B25" s="145"/>
      <c r="C25" s="158"/>
      <c r="D25" s="140"/>
      <c r="E25" s="140"/>
      <c r="F25" s="10" t="s">
        <v>23</v>
      </c>
      <c r="G25" s="2">
        <f t="shared" ref="G25:L25" si="2">G23+G24</f>
        <v>3932.7</v>
      </c>
      <c r="H25" s="2">
        <f t="shared" si="2"/>
        <v>5000</v>
      </c>
      <c r="I25" s="2">
        <f t="shared" si="2"/>
        <v>5430</v>
      </c>
      <c r="J25" s="2">
        <f t="shared" si="2"/>
        <v>5430</v>
      </c>
      <c r="K25" s="2">
        <f t="shared" si="2"/>
        <v>5000</v>
      </c>
      <c r="L25" s="2">
        <f t="shared" si="2"/>
        <v>24792.7</v>
      </c>
      <c r="M25" s="126"/>
    </row>
    <row r="26" spans="1:14" ht="117.75" customHeight="1" x14ac:dyDescent="0.25">
      <c r="A26" s="142"/>
      <c r="B26" s="145"/>
      <c r="C26" s="39" t="s">
        <v>81</v>
      </c>
      <c r="D26" s="10" t="s">
        <v>22</v>
      </c>
      <c r="E26" s="10" t="s">
        <v>20</v>
      </c>
      <c r="F26" s="11" t="s">
        <v>173</v>
      </c>
      <c r="G26" s="2">
        <v>150</v>
      </c>
      <c r="H26" s="2">
        <v>200</v>
      </c>
      <c r="I26" s="2">
        <v>200</v>
      </c>
      <c r="J26" s="2">
        <v>200</v>
      </c>
      <c r="K26" s="2">
        <v>200</v>
      </c>
      <c r="L26" s="2">
        <f>SUM(G26:K26)</f>
        <v>950</v>
      </c>
      <c r="M26" s="10" t="s">
        <v>150</v>
      </c>
    </row>
    <row r="27" spans="1:14" ht="103.5" customHeight="1" x14ac:dyDescent="0.25">
      <c r="A27" s="142"/>
      <c r="B27" s="145"/>
      <c r="C27" s="39" t="s">
        <v>82</v>
      </c>
      <c r="D27" s="10" t="s">
        <v>22</v>
      </c>
      <c r="E27" s="10" t="s">
        <v>20</v>
      </c>
      <c r="F27" s="11" t="s">
        <v>173</v>
      </c>
      <c r="G27" s="2">
        <v>108.8</v>
      </c>
      <c r="H27" s="2">
        <v>200</v>
      </c>
      <c r="I27" s="2">
        <v>220</v>
      </c>
      <c r="J27" s="2">
        <v>240</v>
      </c>
      <c r="K27" s="2">
        <v>260</v>
      </c>
      <c r="L27" s="2">
        <f>SUM(G27:K27)</f>
        <v>1028.8</v>
      </c>
      <c r="M27" s="10" t="s">
        <v>151</v>
      </c>
      <c r="N27" s="32">
        <v>108.7</v>
      </c>
    </row>
    <row r="28" spans="1:14" ht="124.5" customHeight="1" x14ac:dyDescent="0.25">
      <c r="A28" s="142"/>
      <c r="B28" s="145"/>
      <c r="C28" s="39" t="s">
        <v>83</v>
      </c>
      <c r="D28" s="10" t="s">
        <v>22</v>
      </c>
      <c r="E28" s="10" t="s">
        <v>20</v>
      </c>
      <c r="F28" s="11" t="s">
        <v>173</v>
      </c>
      <c r="G28" s="2">
        <v>400</v>
      </c>
      <c r="H28" s="2">
        <v>1000</v>
      </c>
      <c r="I28" s="2">
        <v>1000</v>
      </c>
      <c r="J28" s="2">
        <v>1000</v>
      </c>
      <c r="K28" s="2">
        <v>1000</v>
      </c>
      <c r="L28" s="2">
        <f>SUM(G28:K28)</f>
        <v>4400</v>
      </c>
      <c r="M28" s="11" t="s">
        <v>166</v>
      </c>
    </row>
    <row r="29" spans="1:14" ht="28.5" customHeight="1" x14ac:dyDescent="0.25">
      <c r="A29" s="142"/>
      <c r="B29" s="145"/>
      <c r="C29" s="153" t="s">
        <v>199</v>
      </c>
      <c r="D29" s="124" t="s">
        <v>51</v>
      </c>
      <c r="E29" s="124" t="s">
        <v>20</v>
      </c>
      <c r="F29" s="11" t="s">
        <v>24</v>
      </c>
      <c r="G29" s="2">
        <v>11301</v>
      </c>
      <c r="H29" s="2"/>
      <c r="I29" s="2"/>
      <c r="J29" s="2"/>
      <c r="K29" s="2"/>
      <c r="L29" s="2">
        <f>G29</f>
        <v>11301</v>
      </c>
      <c r="M29" s="150" t="s">
        <v>192</v>
      </c>
    </row>
    <row r="30" spans="1:14" ht="68.25" customHeight="1" x14ac:dyDescent="0.25">
      <c r="A30" s="142"/>
      <c r="B30" s="145"/>
      <c r="C30" s="154"/>
      <c r="D30" s="125"/>
      <c r="E30" s="125"/>
      <c r="F30" s="11" t="s">
        <v>173</v>
      </c>
      <c r="G30" s="2">
        <v>5229.2</v>
      </c>
      <c r="H30" s="2"/>
      <c r="I30" s="2"/>
      <c r="J30" s="2"/>
      <c r="K30" s="2"/>
      <c r="L30" s="2">
        <f>G30</f>
        <v>5229.2</v>
      </c>
      <c r="M30" s="151"/>
    </row>
    <row r="31" spans="1:14" ht="21" customHeight="1" x14ac:dyDescent="0.25">
      <c r="A31" s="142"/>
      <c r="B31" s="145"/>
      <c r="C31" s="155"/>
      <c r="D31" s="126"/>
      <c r="E31" s="126"/>
      <c r="F31" s="10" t="s">
        <v>23</v>
      </c>
      <c r="G31" s="2">
        <f>G29+G30</f>
        <v>16530.2</v>
      </c>
      <c r="H31" s="2"/>
      <c r="I31" s="2"/>
      <c r="J31" s="2"/>
      <c r="K31" s="2"/>
      <c r="L31" s="2">
        <f>L29+L30</f>
        <v>16530.2</v>
      </c>
      <c r="M31" s="152"/>
    </row>
    <row r="32" spans="1:14" ht="37.5" customHeight="1" x14ac:dyDescent="0.25">
      <c r="A32" s="142"/>
      <c r="B32" s="145"/>
      <c r="C32" s="147" t="s">
        <v>200</v>
      </c>
      <c r="D32" s="124" t="s">
        <v>51</v>
      </c>
      <c r="E32" s="124" t="s">
        <v>20</v>
      </c>
      <c r="F32" s="11" t="s">
        <v>77</v>
      </c>
      <c r="G32" s="2">
        <v>10862.3</v>
      </c>
      <c r="H32" s="2"/>
      <c r="I32" s="2"/>
      <c r="J32" s="2"/>
      <c r="K32" s="2"/>
      <c r="L32" s="2">
        <f>SUM(G32:K32)</f>
        <v>10862.3</v>
      </c>
      <c r="M32" s="150" t="s">
        <v>201</v>
      </c>
    </row>
    <row r="33" spans="1:16" ht="73.5" customHeight="1" x14ac:dyDescent="0.25">
      <c r="A33" s="142"/>
      <c r="B33" s="145"/>
      <c r="C33" s="148"/>
      <c r="D33" s="125"/>
      <c r="E33" s="125"/>
      <c r="F33" s="11" t="s">
        <v>173</v>
      </c>
      <c r="G33" s="2">
        <v>1086.3</v>
      </c>
      <c r="H33" s="2"/>
      <c r="I33" s="2"/>
      <c r="J33" s="2"/>
      <c r="K33" s="2"/>
      <c r="L33" s="2">
        <f>SUM(G33:K33)</f>
        <v>1086.3</v>
      </c>
      <c r="M33" s="151"/>
    </row>
    <row r="34" spans="1:16" ht="31.5" customHeight="1" x14ac:dyDescent="0.25">
      <c r="A34" s="142"/>
      <c r="B34" s="145"/>
      <c r="C34" s="149"/>
      <c r="D34" s="126"/>
      <c r="E34" s="126"/>
      <c r="F34" s="10" t="s">
        <v>23</v>
      </c>
      <c r="G34" s="2">
        <f t="shared" ref="G34:L34" si="3">G32+G33</f>
        <v>11948.599999999999</v>
      </c>
      <c r="H34" s="2">
        <f t="shared" si="3"/>
        <v>0</v>
      </c>
      <c r="I34" s="2">
        <f t="shared" si="3"/>
        <v>0</v>
      </c>
      <c r="J34" s="2">
        <f t="shared" si="3"/>
        <v>0</v>
      </c>
      <c r="K34" s="2">
        <f t="shared" si="3"/>
        <v>0</v>
      </c>
      <c r="L34" s="2">
        <f t="shared" si="3"/>
        <v>11948.599999999999</v>
      </c>
      <c r="M34" s="152"/>
    </row>
    <row r="35" spans="1:16" ht="29.25" customHeight="1" x14ac:dyDescent="0.25">
      <c r="A35" s="142"/>
      <c r="B35" s="145"/>
      <c r="C35" s="147" t="s">
        <v>202</v>
      </c>
      <c r="D35" s="124" t="s">
        <v>51</v>
      </c>
      <c r="E35" s="124" t="s">
        <v>20</v>
      </c>
      <c r="F35" s="11" t="s">
        <v>24</v>
      </c>
      <c r="G35" s="2">
        <v>3058.2</v>
      </c>
      <c r="H35" s="2"/>
      <c r="I35" s="2"/>
      <c r="J35" s="2"/>
      <c r="K35" s="2"/>
      <c r="L35" s="2">
        <f>SUM(G35:K35)</f>
        <v>3058.2</v>
      </c>
      <c r="M35" s="150" t="s">
        <v>203</v>
      </c>
    </row>
    <row r="36" spans="1:16" ht="68.25" customHeight="1" x14ac:dyDescent="0.25">
      <c r="A36" s="142"/>
      <c r="B36" s="145"/>
      <c r="C36" s="148"/>
      <c r="D36" s="125"/>
      <c r="E36" s="125"/>
      <c r="F36" s="11" t="s">
        <v>173</v>
      </c>
      <c r="G36" s="2">
        <v>1310.7</v>
      </c>
      <c r="H36" s="2"/>
      <c r="I36" s="2"/>
      <c r="J36" s="2"/>
      <c r="K36" s="2"/>
      <c r="L36" s="2">
        <f>SUM(G36:K36)</f>
        <v>1310.7</v>
      </c>
      <c r="M36" s="151"/>
    </row>
    <row r="37" spans="1:16" ht="18" customHeight="1" x14ac:dyDescent="0.25">
      <c r="A37" s="143"/>
      <c r="B37" s="146"/>
      <c r="C37" s="149"/>
      <c r="D37" s="126"/>
      <c r="E37" s="126"/>
      <c r="F37" s="10" t="s">
        <v>23</v>
      </c>
      <c r="G37" s="2">
        <f t="shared" ref="G37:L37" si="4">SUM(G35:G36)</f>
        <v>4368.8999999999996</v>
      </c>
      <c r="H37" s="2">
        <f t="shared" si="4"/>
        <v>0</v>
      </c>
      <c r="I37" s="2">
        <f t="shared" si="4"/>
        <v>0</v>
      </c>
      <c r="J37" s="2">
        <f t="shared" si="4"/>
        <v>0</v>
      </c>
      <c r="K37" s="2">
        <f t="shared" si="4"/>
        <v>0</v>
      </c>
      <c r="L37" s="2">
        <f t="shared" si="4"/>
        <v>4368.8999999999996</v>
      </c>
      <c r="M37" s="152"/>
    </row>
    <row r="38" spans="1:16" ht="93" customHeight="1" x14ac:dyDescent="0.25">
      <c r="A38" s="43"/>
      <c r="B38" s="42"/>
      <c r="C38" s="51" t="s">
        <v>222</v>
      </c>
      <c r="D38" s="41" t="s">
        <v>217</v>
      </c>
      <c r="E38" s="10" t="s">
        <v>20</v>
      </c>
      <c r="F38" s="11" t="s">
        <v>173</v>
      </c>
      <c r="G38" s="2"/>
      <c r="H38" s="2">
        <v>90</v>
      </c>
      <c r="I38" s="2">
        <v>100</v>
      </c>
      <c r="J38" s="2">
        <v>120</v>
      </c>
      <c r="K38" s="2">
        <v>120</v>
      </c>
      <c r="L38" s="2">
        <f>K38+J38+I38+H38+G38</f>
        <v>430</v>
      </c>
      <c r="M38" s="86" t="s">
        <v>294</v>
      </c>
    </row>
    <row r="39" spans="1:16" ht="109.5" customHeight="1" x14ac:dyDescent="0.25">
      <c r="A39" s="141">
        <v>5</v>
      </c>
      <c r="B39" s="137" t="s">
        <v>13</v>
      </c>
      <c r="C39" s="52" t="s">
        <v>144</v>
      </c>
      <c r="D39" s="10" t="s">
        <v>217</v>
      </c>
      <c r="E39" s="10" t="s">
        <v>20</v>
      </c>
      <c r="F39" s="11" t="s">
        <v>173</v>
      </c>
      <c r="G39" s="2"/>
      <c r="H39" s="2">
        <v>20</v>
      </c>
      <c r="I39" s="2">
        <v>20</v>
      </c>
      <c r="J39" s="2">
        <v>20</v>
      </c>
      <c r="K39" s="2">
        <v>20</v>
      </c>
      <c r="L39" s="2">
        <f>K39+J39+I39+H39+G39</f>
        <v>80</v>
      </c>
      <c r="M39" s="85" t="s">
        <v>90</v>
      </c>
    </row>
    <row r="40" spans="1:16" ht="159" customHeight="1" x14ac:dyDescent="0.25">
      <c r="A40" s="142"/>
      <c r="B40" s="138"/>
      <c r="C40" s="53" t="s">
        <v>169</v>
      </c>
      <c r="D40" s="10" t="s">
        <v>22</v>
      </c>
      <c r="E40" s="10" t="s">
        <v>20</v>
      </c>
      <c r="F40" s="11" t="s">
        <v>173</v>
      </c>
      <c r="G40" s="2">
        <v>80</v>
      </c>
      <c r="H40" s="2">
        <v>225.4</v>
      </c>
      <c r="I40" s="2">
        <v>250</v>
      </c>
      <c r="J40" s="2">
        <v>280</v>
      </c>
      <c r="K40" s="2">
        <v>300</v>
      </c>
      <c r="L40" s="2">
        <f>K40+J40+I40+H40+G40</f>
        <v>1135.4000000000001</v>
      </c>
      <c r="M40" s="11" t="s">
        <v>295</v>
      </c>
    </row>
    <row r="41" spans="1:16" ht="120" customHeight="1" x14ac:dyDescent="0.25">
      <c r="A41" s="143"/>
      <c r="B41" s="139"/>
      <c r="C41" s="70" t="s">
        <v>148</v>
      </c>
      <c r="D41" s="10" t="s">
        <v>284</v>
      </c>
      <c r="E41" s="10" t="s">
        <v>20</v>
      </c>
      <c r="F41" s="11" t="s">
        <v>173</v>
      </c>
      <c r="G41" s="2"/>
      <c r="H41" s="2">
        <f>650+505</f>
        <v>1155</v>
      </c>
      <c r="I41" s="2"/>
      <c r="J41" s="2"/>
      <c r="K41" s="2"/>
      <c r="L41" s="2">
        <f>K41+J41+I41+H41+G41</f>
        <v>1155</v>
      </c>
      <c r="M41" s="44" t="s">
        <v>168</v>
      </c>
    </row>
    <row r="42" spans="1:16" ht="63.75" customHeight="1" x14ac:dyDescent="0.25">
      <c r="A42" s="177">
        <v>6</v>
      </c>
      <c r="B42" s="158" t="s">
        <v>14</v>
      </c>
      <c r="C42" s="158" t="s">
        <v>84</v>
      </c>
      <c r="D42" s="140" t="s">
        <v>22</v>
      </c>
      <c r="E42" s="140" t="s">
        <v>20</v>
      </c>
      <c r="F42" s="11" t="s">
        <v>173</v>
      </c>
      <c r="G42" s="2">
        <v>8699.4</v>
      </c>
      <c r="H42" s="2">
        <v>11295.8</v>
      </c>
      <c r="I42" s="2">
        <v>10464.4</v>
      </c>
      <c r="J42" s="2">
        <v>10906.2</v>
      </c>
      <c r="K42" s="2">
        <v>9500</v>
      </c>
      <c r="L42" s="2">
        <f t="shared" ref="L42:L56" si="5">K42+J42+I42+H42+G42</f>
        <v>50865.799999999996</v>
      </c>
      <c r="M42" s="157" t="s">
        <v>152</v>
      </c>
      <c r="N42" s="30">
        <v>8200</v>
      </c>
      <c r="O42" s="31">
        <f>N42-G42</f>
        <v>-499.39999999999964</v>
      </c>
    </row>
    <row r="43" spans="1:16" ht="24" customHeight="1" x14ac:dyDescent="0.25">
      <c r="A43" s="177"/>
      <c r="B43" s="158"/>
      <c r="C43" s="158"/>
      <c r="D43" s="140"/>
      <c r="E43" s="140"/>
      <c r="F43" s="11" t="s">
        <v>21</v>
      </c>
      <c r="G43" s="2">
        <v>7795.8</v>
      </c>
      <c r="H43" s="2">
        <v>8965.6</v>
      </c>
      <c r="I43" s="2">
        <v>8718</v>
      </c>
      <c r="J43" s="2">
        <v>9153.9</v>
      </c>
      <c r="K43" s="2">
        <v>8400</v>
      </c>
      <c r="L43" s="2">
        <f t="shared" si="5"/>
        <v>43033.3</v>
      </c>
      <c r="M43" s="157"/>
      <c r="N43" s="30">
        <v>6800</v>
      </c>
      <c r="O43" s="31">
        <f>N43-G43</f>
        <v>-995.80000000000018</v>
      </c>
    </row>
    <row r="44" spans="1:16" ht="14.25" customHeight="1" x14ac:dyDescent="0.25">
      <c r="A44" s="177"/>
      <c r="B44" s="158"/>
      <c r="C44" s="158"/>
      <c r="D44" s="140"/>
      <c r="E44" s="140"/>
      <c r="F44" s="10" t="s">
        <v>23</v>
      </c>
      <c r="G44" s="2">
        <f t="shared" ref="G44:L44" si="6">G42+G43</f>
        <v>16495.2</v>
      </c>
      <c r="H44" s="2">
        <f t="shared" si="6"/>
        <v>20261.400000000001</v>
      </c>
      <c r="I44" s="2">
        <f t="shared" si="6"/>
        <v>19182.400000000001</v>
      </c>
      <c r="J44" s="2">
        <f t="shared" si="6"/>
        <v>20060.099999999999</v>
      </c>
      <c r="K44" s="2">
        <f t="shared" si="6"/>
        <v>17900</v>
      </c>
      <c r="L44" s="2">
        <f t="shared" si="6"/>
        <v>93899.1</v>
      </c>
      <c r="M44" s="157"/>
    </row>
    <row r="45" spans="1:16" ht="64.5" customHeight="1" x14ac:dyDescent="0.25">
      <c r="A45" s="177"/>
      <c r="B45" s="158"/>
      <c r="C45" s="156" t="s">
        <v>197</v>
      </c>
      <c r="D45" s="140" t="s">
        <v>22</v>
      </c>
      <c r="E45" s="140" t="s">
        <v>20</v>
      </c>
      <c r="F45" s="11" t="s">
        <v>173</v>
      </c>
      <c r="G45" s="2">
        <f>9750.8-884.2-1600</f>
        <v>7266.5999999999985</v>
      </c>
      <c r="H45" s="2">
        <v>17051.7</v>
      </c>
      <c r="I45" s="2">
        <v>11193.7</v>
      </c>
      <c r="J45" s="2">
        <v>11862.7</v>
      </c>
      <c r="K45" s="2">
        <v>9700</v>
      </c>
      <c r="L45" s="2">
        <f t="shared" si="5"/>
        <v>57074.700000000004</v>
      </c>
      <c r="M45" s="157" t="s">
        <v>198</v>
      </c>
      <c r="N45" s="32">
        <v>6909</v>
      </c>
      <c r="O45" s="31">
        <f>G45-N45</f>
        <v>357.59999999999854</v>
      </c>
      <c r="P45" s="31">
        <f>O45-O42-O43</f>
        <v>1852.7999999999984</v>
      </c>
    </row>
    <row r="46" spans="1:16" ht="26.25" customHeight="1" x14ac:dyDescent="0.25">
      <c r="A46" s="177"/>
      <c r="B46" s="158"/>
      <c r="C46" s="156"/>
      <c r="D46" s="140"/>
      <c r="E46" s="140"/>
      <c r="F46" s="11" t="s">
        <v>21</v>
      </c>
      <c r="G46" s="2">
        <v>77.400000000000006</v>
      </c>
      <c r="H46" s="2">
        <v>1184.4000000000001</v>
      </c>
      <c r="I46" s="2">
        <v>1210.2</v>
      </c>
      <c r="J46" s="2">
        <v>1240.4000000000001</v>
      </c>
      <c r="K46" s="2">
        <v>1250.5</v>
      </c>
      <c r="L46" s="2">
        <f t="shared" si="5"/>
        <v>4962.8999999999996</v>
      </c>
      <c r="M46" s="157"/>
      <c r="N46" s="36"/>
      <c r="O46" s="31"/>
      <c r="P46" s="31"/>
    </row>
    <row r="47" spans="1:16" ht="15.75" customHeight="1" x14ac:dyDescent="0.25">
      <c r="A47" s="177"/>
      <c r="B47" s="158"/>
      <c r="C47" s="156"/>
      <c r="D47" s="140"/>
      <c r="E47" s="140"/>
      <c r="F47" s="10" t="s">
        <v>23</v>
      </c>
      <c r="G47" s="2">
        <f t="shared" ref="G47:L47" si="7">G45+G46</f>
        <v>7343.9999999999982</v>
      </c>
      <c r="H47" s="2">
        <f t="shared" si="7"/>
        <v>18236.100000000002</v>
      </c>
      <c r="I47" s="2">
        <f t="shared" si="7"/>
        <v>12403.900000000001</v>
      </c>
      <c r="J47" s="2">
        <f t="shared" si="7"/>
        <v>13103.1</v>
      </c>
      <c r="K47" s="2">
        <f t="shared" si="7"/>
        <v>10950.5</v>
      </c>
      <c r="L47" s="2">
        <f t="shared" si="7"/>
        <v>62037.600000000006</v>
      </c>
      <c r="M47" s="157"/>
      <c r="N47" s="36"/>
      <c r="O47" s="31"/>
      <c r="P47" s="31"/>
    </row>
    <row r="48" spans="1:16" ht="207.75" customHeight="1" x14ac:dyDescent="0.25">
      <c r="A48" s="177"/>
      <c r="B48" s="158"/>
      <c r="C48" s="54" t="s">
        <v>215</v>
      </c>
      <c r="D48" s="10" t="s">
        <v>22</v>
      </c>
      <c r="E48" s="10" t="s">
        <v>20</v>
      </c>
      <c r="F48" s="11" t="s">
        <v>173</v>
      </c>
      <c r="G48" s="2">
        <f>316.2+10.8</f>
        <v>327</v>
      </c>
      <c r="H48" s="2">
        <v>404.5</v>
      </c>
      <c r="I48" s="2">
        <v>437.7</v>
      </c>
      <c r="J48" s="2">
        <v>469.7</v>
      </c>
      <c r="K48" s="2">
        <v>500</v>
      </c>
      <c r="L48" s="2">
        <f t="shared" si="5"/>
        <v>2138.9</v>
      </c>
      <c r="M48" s="55" t="s">
        <v>143</v>
      </c>
    </row>
    <row r="49" spans="1:13" ht="146.25" customHeight="1" x14ac:dyDescent="0.25">
      <c r="A49" s="141">
        <v>7</v>
      </c>
      <c r="B49" s="141" t="s">
        <v>17</v>
      </c>
      <c r="C49" s="49" t="s">
        <v>239</v>
      </c>
      <c r="D49" s="10" t="s">
        <v>153</v>
      </c>
      <c r="E49" s="10" t="s">
        <v>20</v>
      </c>
      <c r="F49" s="11" t="s">
        <v>173</v>
      </c>
      <c r="G49" s="2">
        <v>60.1</v>
      </c>
      <c r="H49" s="2">
        <v>100</v>
      </c>
      <c r="I49" s="2">
        <v>100</v>
      </c>
      <c r="J49" s="2"/>
      <c r="K49" s="2"/>
      <c r="L49" s="2">
        <f t="shared" si="5"/>
        <v>260.10000000000002</v>
      </c>
      <c r="M49" s="10" t="s">
        <v>163</v>
      </c>
    </row>
    <row r="50" spans="1:13" ht="139.5" customHeight="1" x14ac:dyDescent="0.25">
      <c r="A50" s="142"/>
      <c r="B50" s="142"/>
      <c r="C50" s="49" t="s">
        <v>240</v>
      </c>
      <c r="D50" s="10" t="s">
        <v>25</v>
      </c>
      <c r="E50" s="10" t="s">
        <v>20</v>
      </c>
      <c r="F50" s="11" t="s">
        <v>173</v>
      </c>
      <c r="G50" s="2">
        <f>175.8+50</f>
        <v>225.8</v>
      </c>
      <c r="H50" s="2">
        <v>80</v>
      </c>
      <c r="I50" s="2"/>
      <c r="J50" s="2"/>
      <c r="K50" s="2"/>
      <c r="L50" s="2">
        <f t="shared" si="5"/>
        <v>305.8</v>
      </c>
      <c r="M50" s="10" t="s">
        <v>164</v>
      </c>
    </row>
    <row r="51" spans="1:13" ht="118.5" customHeight="1" x14ac:dyDescent="0.25">
      <c r="A51" s="142"/>
      <c r="B51" s="142"/>
      <c r="C51" s="57" t="s">
        <v>241</v>
      </c>
      <c r="D51" s="10" t="s">
        <v>22</v>
      </c>
      <c r="E51" s="10" t="s">
        <v>20</v>
      </c>
      <c r="F51" s="11" t="s">
        <v>173</v>
      </c>
      <c r="G51" s="2">
        <v>173.5</v>
      </c>
      <c r="H51" s="2">
        <v>350</v>
      </c>
      <c r="I51" s="2">
        <v>380</v>
      </c>
      <c r="J51" s="2">
        <v>400</v>
      </c>
      <c r="K51" s="2">
        <v>420</v>
      </c>
      <c r="L51" s="2">
        <f>SUM(G51:K51)</f>
        <v>1723.5</v>
      </c>
      <c r="M51" s="10" t="s">
        <v>40</v>
      </c>
    </row>
    <row r="52" spans="1:13" ht="85.5" customHeight="1" x14ac:dyDescent="0.25">
      <c r="A52" s="142"/>
      <c r="B52" s="142"/>
      <c r="C52" s="57" t="s">
        <v>242</v>
      </c>
      <c r="D52" s="10" t="s">
        <v>217</v>
      </c>
      <c r="E52" s="10" t="s">
        <v>20</v>
      </c>
      <c r="F52" s="11" t="s">
        <v>173</v>
      </c>
      <c r="G52" s="2">
        <v>12.4</v>
      </c>
      <c r="H52" s="2">
        <v>220</v>
      </c>
      <c r="I52" s="2">
        <v>250</v>
      </c>
      <c r="J52" s="2">
        <v>250</v>
      </c>
      <c r="K52" s="2">
        <v>250</v>
      </c>
      <c r="L52" s="2">
        <f>SUM(G52:K52)</f>
        <v>982.4</v>
      </c>
      <c r="M52" s="10" t="s">
        <v>42</v>
      </c>
    </row>
    <row r="53" spans="1:13" ht="82.5" customHeight="1" x14ac:dyDescent="0.25">
      <c r="A53" s="143"/>
      <c r="B53" s="143"/>
      <c r="C53" s="57" t="s">
        <v>243</v>
      </c>
      <c r="D53" s="10" t="s">
        <v>214</v>
      </c>
      <c r="E53" s="10" t="s">
        <v>20</v>
      </c>
      <c r="F53" s="11" t="s">
        <v>173</v>
      </c>
      <c r="G53" s="2"/>
      <c r="H53" s="2">
        <v>300</v>
      </c>
      <c r="I53" s="2"/>
      <c r="J53" s="2"/>
      <c r="K53" s="2"/>
      <c r="L53" s="2">
        <f>H53+G53</f>
        <v>300</v>
      </c>
      <c r="M53" s="10" t="s">
        <v>219</v>
      </c>
    </row>
    <row r="54" spans="1:13" ht="171" customHeight="1" x14ac:dyDescent="0.25">
      <c r="A54" s="23">
        <v>8</v>
      </c>
      <c r="B54" s="39" t="s">
        <v>15</v>
      </c>
      <c r="C54" s="58" t="s">
        <v>145</v>
      </c>
      <c r="D54" s="10" t="s">
        <v>22</v>
      </c>
      <c r="E54" s="10" t="s">
        <v>20</v>
      </c>
      <c r="F54" s="10" t="s">
        <v>24</v>
      </c>
      <c r="G54" s="2">
        <v>150</v>
      </c>
      <c r="H54" s="2">
        <v>700</v>
      </c>
      <c r="I54" s="2">
        <v>900</v>
      </c>
      <c r="J54" s="2">
        <v>1100</v>
      </c>
      <c r="K54" s="2">
        <v>1300</v>
      </c>
      <c r="L54" s="2">
        <f>K54+J54+I54+H54+G54</f>
        <v>4150</v>
      </c>
      <c r="M54" s="10" t="s">
        <v>155</v>
      </c>
    </row>
    <row r="55" spans="1:13" ht="61.5" customHeight="1" x14ac:dyDescent="0.25">
      <c r="A55" s="110">
        <v>9</v>
      </c>
      <c r="B55" s="137" t="s">
        <v>16</v>
      </c>
      <c r="C55" s="161" t="s">
        <v>216</v>
      </c>
      <c r="D55" s="140" t="s">
        <v>22</v>
      </c>
      <c r="E55" s="140" t="s">
        <v>20</v>
      </c>
      <c r="F55" s="10" t="s">
        <v>24</v>
      </c>
      <c r="G55" s="2">
        <v>925</v>
      </c>
      <c r="H55" s="2">
        <v>1470</v>
      </c>
      <c r="I55" s="2">
        <v>1610</v>
      </c>
      <c r="J55" s="2">
        <v>1750</v>
      </c>
      <c r="K55" s="2">
        <v>1960</v>
      </c>
      <c r="L55" s="2">
        <f t="shared" si="5"/>
        <v>7715</v>
      </c>
      <c r="M55" s="140" t="s">
        <v>178</v>
      </c>
    </row>
    <row r="56" spans="1:13" ht="90" customHeight="1" x14ac:dyDescent="0.25">
      <c r="A56" s="111"/>
      <c r="B56" s="138"/>
      <c r="C56" s="162"/>
      <c r="D56" s="140"/>
      <c r="E56" s="140"/>
      <c r="F56" s="11" t="s">
        <v>173</v>
      </c>
      <c r="G56" s="2">
        <v>925</v>
      </c>
      <c r="H56" s="2">
        <v>630</v>
      </c>
      <c r="I56" s="2">
        <v>690</v>
      </c>
      <c r="J56" s="2">
        <v>750</v>
      </c>
      <c r="K56" s="2">
        <v>840</v>
      </c>
      <c r="L56" s="2">
        <f t="shared" si="5"/>
        <v>3835</v>
      </c>
      <c r="M56" s="140"/>
    </row>
    <row r="57" spans="1:13" ht="113.25" customHeight="1" x14ac:dyDescent="0.25">
      <c r="A57" s="111"/>
      <c r="B57" s="138"/>
      <c r="C57" s="163"/>
      <c r="D57" s="140"/>
      <c r="E57" s="140"/>
      <c r="F57" s="27" t="s">
        <v>23</v>
      </c>
      <c r="G57" s="2">
        <f t="shared" ref="G57:L57" si="8">G56+G55</f>
        <v>1850</v>
      </c>
      <c r="H57" s="2">
        <f t="shared" si="8"/>
        <v>2100</v>
      </c>
      <c r="I57" s="2">
        <f t="shared" si="8"/>
        <v>2300</v>
      </c>
      <c r="J57" s="2">
        <f t="shared" si="8"/>
        <v>2500</v>
      </c>
      <c r="K57" s="2">
        <f t="shared" si="8"/>
        <v>2800</v>
      </c>
      <c r="L57" s="2">
        <f t="shared" si="8"/>
        <v>11550</v>
      </c>
      <c r="M57" s="140"/>
    </row>
    <row r="58" spans="1:13" ht="62.25" customHeight="1" x14ac:dyDescent="0.25">
      <c r="A58" s="159">
        <v>10</v>
      </c>
      <c r="B58" s="160" t="s">
        <v>18</v>
      </c>
      <c r="C58" s="158" t="s">
        <v>175</v>
      </c>
      <c r="D58" s="140" t="s">
        <v>51</v>
      </c>
      <c r="E58" s="140" t="s">
        <v>20</v>
      </c>
      <c r="F58" s="11" t="s">
        <v>173</v>
      </c>
      <c r="G58" s="2">
        <v>340</v>
      </c>
      <c r="H58" s="2"/>
      <c r="I58" s="75"/>
      <c r="J58" s="75"/>
      <c r="K58" s="75"/>
      <c r="L58" s="2">
        <f>SUM(G58:K58)</f>
        <v>340</v>
      </c>
      <c r="M58" s="172" t="s">
        <v>26</v>
      </c>
    </row>
    <row r="59" spans="1:13" ht="31.5" customHeight="1" x14ac:dyDescent="0.25">
      <c r="A59" s="159"/>
      <c r="B59" s="160"/>
      <c r="C59" s="158"/>
      <c r="D59" s="140"/>
      <c r="E59" s="140"/>
      <c r="F59" s="49" t="s">
        <v>21</v>
      </c>
      <c r="G59" s="75">
        <v>1715.1</v>
      </c>
      <c r="H59" s="75"/>
      <c r="I59" s="75"/>
      <c r="J59" s="75"/>
      <c r="K59" s="75"/>
      <c r="L59" s="2">
        <f>SUM(G59:K59)</f>
        <v>1715.1</v>
      </c>
      <c r="M59" s="173"/>
    </row>
    <row r="60" spans="1:13" ht="14.25" customHeight="1" x14ac:dyDescent="0.25">
      <c r="A60" s="159"/>
      <c r="B60" s="160"/>
      <c r="C60" s="158"/>
      <c r="D60" s="140"/>
      <c r="E60" s="140"/>
      <c r="F60" s="49" t="s">
        <v>23</v>
      </c>
      <c r="G60" s="2">
        <f t="shared" ref="G60:L60" si="9">G58+G59</f>
        <v>2055.1</v>
      </c>
      <c r="H60" s="2">
        <f t="shared" si="9"/>
        <v>0</v>
      </c>
      <c r="I60" s="2">
        <f t="shared" si="9"/>
        <v>0</v>
      </c>
      <c r="J60" s="2">
        <f t="shared" si="9"/>
        <v>0</v>
      </c>
      <c r="K60" s="2">
        <f t="shared" si="9"/>
        <v>0</v>
      </c>
      <c r="L60" s="2">
        <f t="shared" si="9"/>
        <v>2055.1</v>
      </c>
      <c r="M60" s="174"/>
    </row>
    <row r="61" spans="1:13" ht="76.5" customHeight="1" x14ac:dyDescent="0.25">
      <c r="A61" s="110"/>
      <c r="B61" s="164"/>
      <c r="C61" s="144" t="s">
        <v>176</v>
      </c>
      <c r="D61" s="140" t="s">
        <v>51</v>
      </c>
      <c r="E61" s="140" t="s">
        <v>20</v>
      </c>
      <c r="F61" s="11" t="s">
        <v>173</v>
      </c>
      <c r="G61" s="2">
        <v>25</v>
      </c>
      <c r="H61" s="2"/>
      <c r="I61" s="2"/>
      <c r="J61" s="2"/>
      <c r="K61" s="2"/>
      <c r="L61" s="2">
        <f>SUM(G61:K61)</f>
        <v>25</v>
      </c>
      <c r="M61" s="172" t="s">
        <v>177</v>
      </c>
    </row>
    <row r="62" spans="1:13" ht="39.75" customHeight="1" x14ac:dyDescent="0.25">
      <c r="A62" s="111"/>
      <c r="B62" s="165"/>
      <c r="C62" s="145"/>
      <c r="D62" s="140"/>
      <c r="E62" s="140"/>
      <c r="F62" s="49" t="s">
        <v>21</v>
      </c>
      <c r="G62" s="2">
        <v>25</v>
      </c>
      <c r="H62" s="2"/>
      <c r="I62" s="2"/>
      <c r="J62" s="2"/>
      <c r="K62" s="2"/>
      <c r="L62" s="2">
        <f>SUM(G62:K62)</f>
        <v>25</v>
      </c>
      <c r="M62" s="173"/>
    </row>
    <row r="63" spans="1:13" ht="77.25" customHeight="1" x14ac:dyDescent="0.25">
      <c r="A63" s="112"/>
      <c r="B63" s="166"/>
      <c r="C63" s="146"/>
      <c r="D63" s="140"/>
      <c r="E63" s="140"/>
      <c r="F63" s="49" t="s">
        <v>23</v>
      </c>
      <c r="G63" s="2">
        <f t="shared" ref="G63:L63" si="10">G61+G62</f>
        <v>50</v>
      </c>
      <c r="H63" s="2">
        <f t="shared" si="10"/>
        <v>0</v>
      </c>
      <c r="I63" s="2">
        <f t="shared" si="10"/>
        <v>0</v>
      </c>
      <c r="J63" s="2">
        <f t="shared" si="10"/>
        <v>0</v>
      </c>
      <c r="K63" s="2">
        <f t="shared" si="10"/>
        <v>0</v>
      </c>
      <c r="L63" s="2">
        <f t="shared" si="10"/>
        <v>50</v>
      </c>
      <c r="M63" s="174"/>
    </row>
    <row r="64" spans="1:13" ht="105.75" customHeight="1" x14ac:dyDescent="0.25">
      <c r="A64" s="110">
        <v>11</v>
      </c>
      <c r="B64" s="137" t="s">
        <v>31</v>
      </c>
      <c r="C64" s="50" t="s">
        <v>244</v>
      </c>
      <c r="D64" s="10" t="s">
        <v>22</v>
      </c>
      <c r="E64" s="10" t="s">
        <v>20</v>
      </c>
      <c r="F64" s="11" t="s">
        <v>173</v>
      </c>
      <c r="G64" s="2">
        <v>300</v>
      </c>
      <c r="H64" s="2">
        <v>1000</v>
      </c>
      <c r="I64" s="2">
        <v>800</v>
      </c>
      <c r="J64" s="2">
        <v>1000</v>
      </c>
      <c r="K64" s="2">
        <v>1000</v>
      </c>
      <c r="L64" s="2">
        <f t="shared" ref="L64:L80" si="11">SUM(G64:K64)</f>
        <v>4100</v>
      </c>
      <c r="M64" s="10" t="s">
        <v>32</v>
      </c>
    </row>
    <row r="65" spans="1:13" ht="98.25" customHeight="1" x14ac:dyDescent="0.25">
      <c r="A65" s="111"/>
      <c r="B65" s="138"/>
      <c r="C65" s="56" t="s">
        <v>245</v>
      </c>
      <c r="D65" s="10" t="s">
        <v>217</v>
      </c>
      <c r="E65" s="10" t="s">
        <v>20</v>
      </c>
      <c r="F65" s="11" t="s">
        <v>173</v>
      </c>
      <c r="G65" s="2"/>
      <c r="H65" s="2">
        <v>620</v>
      </c>
      <c r="I65" s="2">
        <v>650</v>
      </c>
      <c r="J65" s="2">
        <v>680</v>
      </c>
      <c r="K65" s="2">
        <v>700</v>
      </c>
      <c r="L65" s="2">
        <f t="shared" si="11"/>
        <v>2650</v>
      </c>
      <c r="M65" s="10" t="s">
        <v>33</v>
      </c>
    </row>
    <row r="66" spans="1:13" ht="85.5" customHeight="1" x14ac:dyDescent="0.25">
      <c r="A66" s="111"/>
      <c r="B66" s="138"/>
      <c r="C66" s="56" t="s">
        <v>246</v>
      </c>
      <c r="D66" s="10" t="s">
        <v>217</v>
      </c>
      <c r="E66" s="10" t="s">
        <v>20</v>
      </c>
      <c r="F66" s="11" t="s">
        <v>173</v>
      </c>
      <c r="G66" s="2"/>
      <c r="H66" s="2">
        <v>2000</v>
      </c>
      <c r="I66" s="2">
        <v>2000</v>
      </c>
      <c r="J66" s="2">
        <v>1500</v>
      </c>
      <c r="K66" s="2">
        <v>1500</v>
      </c>
      <c r="L66" s="2">
        <f t="shared" si="11"/>
        <v>7000</v>
      </c>
      <c r="M66" s="10" t="s">
        <v>34</v>
      </c>
    </row>
    <row r="67" spans="1:13" ht="93" customHeight="1" x14ac:dyDescent="0.25">
      <c r="A67" s="111"/>
      <c r="B67" s="138"/>
      <c r="C67" s="49" t="s">
        <v>247</v>
      </c>
      <c r="D67" s="10" t="s">
        <v>217</v>
      </c>
      <c r="E67" s="10" t="s">
        <v>20</v>
      </c>
      <c r="F67" s="11" t="s">
        <v>173</v>
      </c>
      <c r="G67" s="2"/>
      <c r="H67" s="2">
        <f>800+200</f>
        <v>1000</v>
      </c>
      <c r="I67" s="2">
        <f>800+100</f>
        <v>900</v>
      </c>
      <c r="J67" s="2">
        <v>1000</v>
      </c>
      <c r="K67" s="2">
        <v>1000</v>
      </c>
      <c r="L67" s="2">
        <f t="shared" si="11"/>
        <v>3900</v>
      </c>
      <c r="M67" s="10" t="s">
        <v>174</v>
      </c>
    </row>
    <row r="68" spans="1:13" ht="120" customHeight="1" x14ac:dyDescent="0.25">
      <c r="A68" s="111"/>
      <c r="B68" s="138"/>
      <c r="C68" s="59" t="s">
        <v>248</v>
      </c>
      <c r="D68" s="10" t="s">
        <v>22</v>
      </c>
      <c r="E68" s="10" t="s">
        <v>20</v>
      </c>
      <c r="F68" s="11" t="s">
        <v>173</v>
      </c>
      <c r="G68" s="2">
        <v>190</v>
      </c>
      <c r="H68" s="2">
        <v>300</v>
      </c>
      <c r="I68" s="2">
        <v>350</v>
      </c>
      <c r="J68" s="2">
        <v>380</v>
      </c>
      <c r="K68" s="2">
        <v>400</v>
      </c>
      <c r="L68" s="2">
        <f t="shared" si="11"/>
        <v>1620</v>
      </c>
      <c r="M68" s="10" t="s">
        <v>35</v>
      </c>
    </row>
    <row r="69" spans="1:13" ht="96.75" customHeight="1" x14ac:dyDescent="0.25">
      <c r="A69" s="111"/>
      <c r="B69" s="138"/>
      <c r="C69" s="59" t="s">
        <v>249</v>
      </c>
      <c r="D69" s="10" t="s">
        <v>217</v>
      </c>
      <c r="E69" s="10" t="s">
        <v>20</v>
      </c>
      <c r="F69" s="11" t="s">
        <v>173</v>
      </c>
      <c r="G69" s="2"/>
      <c r="H69" s="2">
        <v>500</v>
      </c>
      <c r="I69" s="2">
        <v>500</v>
      </c>
      <c r="J69" s="2">
        <v>600</v>
      </c>
      <c r="K69" s="2">
        <v>500</v>
      </c>
      <c r="L69" s="2">
        <f t="shared" si="11"/>
        <v>2100</v>
      </c>
      <c r="M69" s="10" t="s">
        <v>36</v>
      </c>
    </row>
    <row r="70" spans="1:13" ht="81.75" customHeight="1" x14ac:dyDescent="0.25">
      <c r="A70" s="111"/>
      <c r="B70" s="138"/>
      <c r="C70" s="56" t="s">
        <v>250</v>
      </c>
      <c r="D70" s="10" t="s">
        <v>22</v>
      </c>
      <c r="E70" s="10" t="s">
        <v>20</v>
      </c>
      <c r="F70" s="11" t="s">
        <v>173</v>
      </c>
      <c r="G70" s="2">
        <v>550</v>
      </c>
      <c r="H70" s="2">
        <v>1500</v>
      </c>
      <c r="I70" s="2">
        <v>1500</v>
      </c>
      <c r="J70" s="2">
        <v>1700</v>
      </c>
      <c r="K70" s="2">
        <v>1900</v>
      </c>
      <c r="L70" s="2">
        <f t="shared" si="11"/>
        <v>7150</v>
      </c>
      <c r="M70" s="10" t="s">
        <v>37</v>
      </c>
    </row>
    <row r="71" spans="1:13" ht="70.5" customHeight="1" x14ac:dyDescent="0.25">
      <c r="A71" s="111"/>
      <c r="B71" s="138"/>
      <c r="C71" s="56" t="s">
        <v>251</v>
      </c>
      <c r="D71" s="10" t="s">
        <v>217</v>
      </c>
      <c r="E71" s="10" t="s">
        <v>20</v>
      </c>
      <c r="F71" s="11" t="s">
        <v>173</v>
      </c>
      <c r="G71" s="2"/>
      <c r="H71" s="2">
        <v>250</v>
      </c>
      <c r="I71" s="2">
        <v>300</v>
      </c>
      <c r="J71" s="2">
        <f>350</f>
        <v>350</v>
      </c>
      <c r="K71" s="2">
        <v>400</v>
      </c>
      <c r="L71" s="2">
        <f t="shared" si="11"/>
        <v>1300</v>
      </c>
      <c r="M71" s="10" t="s">
        <v>41</v>
      </c>
    </row>
    <row r="72" spans="1:13" ht="76.5" customHeight="1" x14ac:dyDescent="0.25">
      <c r="A72" s="111"/>
      <c r="B72" s="138"/>
      <c r="C72" s="39" t="s">
        <v>252</v>
      </c>
      <c r="D72" s="60" t="s">
        <v>217</v>
      </c>
      <c r="E72" s="60" t="s">
        <v>20</v>
      </c>
      <c r="F72" s="61" t="s">
        <v>173</v>
      </c>
      <c r="G72" s="62"/>
      <c r="H72" s="62">
        <v>150</v>
      </c>
      <c r="I72" s="62">
        <v>200</v>
      </c>
      <c r="J72" s="62">
        <v>150</v>
      </c>
      <c r="K72" s="62">
        <v>150</v>
      </c>
      <c r="L72" s="62">
        <f t="shared" si="11"/>
        <v>650</v>
      </c>
      <c r="M72" s="60" t="s">
        <v>85</v>
      </c>
    </row>
    <row r="73" spans="1:13" ht="109.5" customHeight="1" x14ac:dyDescent="0.25">
      <c r="A73" s="111"/>
      <c r="B73" s="138"/>
      <c r="C73" s="57" t="s">
        <v>253</v>
      </c>
      <c r="D73" s="10" t="s">
        <v>217</v>
      </c>
      <c r="E73" s="10" t="s">
        <v>20</v>
      </c>
      <c r="F73" s="11" t="s">
        <v>173</v>
      </c>
      <c r="G73" s="2"/>
      <c r="H73" s="2">
        <v>200</v>
      </c>
      <c r="I73" s="2">
        <v>200</v>
      </c>
      <c r="J73" s="2">
        <v>200</v>
      </c>
      <c r="K73" s="2">
        <v>200</v>
      </c>
      <c r="L73" s="2">
        <f t="shared" si="11"/>
        <v>800</v>
      </c>
      <c r="M73" s="55" t="s">
        <v>38</v>
      </c>
    </row>
    <row r="74" spans="1:13" ht="94.5" customHeight="1" x14ac:dyDescent="0.25">
      <c r="A74" s="111"/>
      <c r="B74" s="138"/>
      <c r="C74" s="57" t="s">
        <v>254</v>
      </c>
      <c r="D74" s="10" t="s">
        <v>22</v>
      </c>
      <c r="E74" s="10" t="s">
        <v>20</v>
      </c>
      <c r="F74" s="11" t="s">
        <v>173</v>
      </c>
      <c r="G74" s="2">
        <v>200</v>
      </c>
      <c r="H74" s="2">
        <f>250-30</f>
        <v>220</v>
      </c>
      <c r="I74" s="2">
        <v>250</v>
      </c>
      <c r="J74" s="2">
        <v>250</v>
      </c>
      <c r="K74" s="2">
        <f>250</f>
        <v>250</v>
      </c>
      <c r="L74" s="2">
        <f>SUM(G74:K74)</f>
        <v>1170</v>
      </c>
      <c r="M74" s="63" t="s">
        <v>39</v>
      </c>
    </row>
    <row r="75" spans="1:13" ht="95.25" customHeight="1" x14ac:dyDescent="0.25">
      <c r="A75" s="111"/>
      <c r="B75" s="138"/>
      <c r="C75" s="57" t="s">
        <v>255</v>
      </c>
      <c r="D75" s="10" t="s">
        <v>217</v>
      </c>
      <c r="E75" s="10" t="s">
        <v>20</v>
      </c>
      <c r="F75" s="11" t="s">
        <v>173</v>
      </c>
      <c r="G75" s="2"/>
      <c r="H75" s="2">
        <v>200</v>
      </c>
      <c r="I75" s="2">
        <v>200</v>
      </c>
      <c r="J75" s="2">
        <v>200</v>
      </c>
      <c r="K75" s="2">
        <v>200</v>
      </c>
      <c r="L75" s="2">
        <f t="shared" si="11"/>
        <v>800</v>
      </c>
      <c r="M75" s="10" t="s">
        <v>43</v>
      </c>
    </row>
    <row r="76" spans="1:13" ht="78.75" customHeight="1" x14ac:dyDescent="0.25">
      <c r="A76" s="111"/>
      <c r="B76" s="138"/>
      <c r="C76" s="64" t="s">
        <v>256</v>
      </c>
      <c r="D76" s="10" t="s">
        <v>22</v>
      </c>
      <c r="E76" s="10" t="s">
        <v>20</v>
      </c>
      <c r="F76" s="11" t="s">
        <v>173</v>
      </c>
      <c r="G76" s="2">
        <v>164.5</v>
      </c>
      <c r="H76" s="2">
        <v>800</v>
      </c>
      <c r="I76" s="2">
        <f>850-30</f>
        <v>820</v>
      </c>
      <c r="J76" s="2">
        <v>1000</v>
      </c>
      <c r="K76" s="2">
        <v>1000</v>
      </c>
      <c r="L76" s="2">
        <f t="shared" si="11"/>
        <v>3784.5</v>
      </c>
      <c r="M76" s="10" t="s">
        <v>44</v>
      </c>
    </row>
    <row r="77" spans="1:13" ht="129.75" customHeight="1" x14ac:dyDescent="0.25">
      <c r="A77" s="111"/>
      <c r="B77" s="138"/>
      <c r="C77" s="65" t="s">
        <v>257</v>
      </c>
      <c r="D77" s="10" t="s">
        <v>217</v>
      </c>
      <c r="E77" s="10" t="s">
        <v>20</v>
      </c>
      <c r="F77" s="11" t="s">
        <v>173</v>
      </c>
      <c r="G77" s="2"/>
      <c r="H77" s="2">
        <v>2500</v>
      </c>
      <c r="I77" s="2">
        <v>2500</v>
      </c>
      <c r="J77" s="2">
        <v>2500</v>
      </c>
      <c r="K77" s="2">
        <v>2500</v>
      </c>
      <c r="L77" s="2">
        <f>SUM(G77:K77)</f>
        <v>10000</v>
      </c>
      <c r="M77" s="10" t="s">
        <v>179</v>
      </c>
    </row>
    <row r="78" spans="1:13" ht="63.75" customHeight="1" x14ac:dyDescent="0.25">
      <c r="A78" s="111"/>
      <c r="B78" s="138"/>
      <c r="C78" s="64" t="s">
        <v>258</v>
      </c>
      <c r="D78" s="10" t="s">
        <v>52</v>
      </c>
      <c r="E78" s="10" t="s">
        <v>20</v>
      </c>
      <c r="F78" s="66" t="s">
        <v>173</v>
      </c>
      <c r="G78" s="2"/>
      <c r="H78" s="2">
        <v>880</v>
      </c>
      <c r="I78" s="2"/>
      <c r="J78" s="2"/>
      <c r="K78" s="2"/>
      <c r="L78" s="2">
        <f t="shared" si="11"/>
        <v>880</v>
      </c>
      <c r="M78" s="55" t="s">
        <v>220</v>
      </c>
    </row>
    <row r="79" spans="1:13" ht="80.25" customHeight="1" x14ac:dyDescent="0.25">
      <c r="A79" s="111"/>
      <c r="B79" s="138"/>
      <c r="C79" s="64" t="s">
        <v>259</v>
      </c>
      <c r="D79" s="10" t="s">
        <v>217</v>
      </c>
      <c r="E79" s="10" t="s">
        <v>20</v>
      </c>
      <c r="F79" s="11" t="s">
        <v>173</v>
      </c>
      <c r="G79" s="2"/>
      <c r="H79" s="2">
        <v>996</v>
      </c>
      <c r="I79" s="2">
        <v>996</v>
      </c>
      <c r="J79" s="2">
        <v>996</v>
      </c>
      <c r="K79" s="2">
        <v>996</v>
      </c>
      <c r="L79" s="2">
        <f t="shared" si="11"/>
        <v>3984</v>
      </c>
      <c r="M79" s="55" t="s">
        <v>93</v>
      </c>
    </row>
    <row r="80" spans="1:13" s="29" customFormat="1" ht="83.25" customHeight="1" x14ac:dyDescent="0.25">
      <c r="A80" s="111"/>
      <c r="B80" s="138"/>
      <c r="C80" s="64" t="s">
        <v>260</v>
      </c>
      <c r="D80" s="10" t="s">
        <v>55</v>
      </c>
      <c r="E80" s="10" t="s">
        <v>20</v>
      </c>
      <c r="F80" s="10" t="s">
        <v>21</v>
      </c>
      <c r="G80" s="2"/>
      <c r="H80" s="2"/>
      <c r="I80" s="2"/>
      <c r="J80" s="2"/>
      <c r="K80" s="2">
        <v>5700</v>
      </c>
      <c r="L80" s="2">
        <f t="shared" si="11"/>
        <v>5700</v>
      </c>
      <c r="M80" s="55" t="s">
        <v>146</v>
      </c>
    </row>
    <row r="81" spans="1:13" ht="93" customHeight="1" x14ac:dyDescent="0.25">
      <c r="A81" s="111"/>
      <c r="B81" s="138"/>
      <c r="C81" s="64" t="s">
        <v>261</v>
      </c>
      <c r="D81" s="10" t="s">
        <v>55</v>
      </c>
      <c r="E81" s="10" t="s">
        <v>20</v>
      </c>
      <c r="F81" s="11" t="s">
        <v>173</v>
      </c>
      <c r="G81" s="2"/>
      <c r="H81" s="2"/>
      <c r="I81" s="2"/>
      <c r="J81" s="2"/>
      <c r="K81" s="2">
        <v>6000</v>
      </c>
      <c r="L81" s="2">
        <f>SUM(G81:K81)</f>
        <v>6000</v>
      </c>
      <c r="M81" s="55" t="s">
        <v>147</v>
      </c>
    </row>
    <row r="82" spans="1:13" ht="64.5" customHeight="1" x14ac:dyDescent="0.25">
      <c r="A82" s="111"/>
      <c r="B82" s="138"/>
      <c r="C82" s="74" t="s">
        <v>280</v>
      </c>
      <c r="D82" s="72" t="s">
        <v>22</v>
      </c>
      <c r="E82" s="72" t="s">
        <v>20</v>
      </c>
      <c r="F82" s="11" t="s">
        <v>173</v>
      </c>
      <c r="G82" s="2">
        <v>95.3</v>
      </c>
      <c r="H82" s="2">
        <v>300</v>
      </c>
      <c r="I82" s="2">
        <v>400</v>
      </c>
      <c r="J82" s="2">
        <v>500</v>
      </c>
      <c r="K82" s="2">
        <v>500</v>
      </c>
      <c r="L82" s="2">
        <f>K82+J82+I82+H82+G82</f>
        <v>1795.3</v>
      </c>
      <c r="M82" s="73" t="s">
        <v>281</v>
      </c>
    </row>
    <row r="83" spans="1:13" ht="63" customHeight="1" x14ac:dyDescent="0.25">
      <c r="A83" s="112"/>
      <c r="B83" s="139"/>
      <c r="C83" s="74" t="s">
        <v>283</v>
      </c>
      <c r="D83" s="72" t="s">
        <v>22</v>
      </c>
      <c r="E83" s="72" t="s">
        <v>20</v>
      </c>
      <c r="F83" s="11" t="s">
        <v>173</v>
      </c>
      <c r="G83" s="2">
        <v>120</v>
      </c>
      <c r="H83" s="2"/>
      <c r="I83" s="2"/>
      <c r="J83" s="2"/>
      <c r="K83" s="2"/>
      <c r="L83" s="2">
        <f>G83</f>
        <v>120</v>
      </c>
      <c r="M83" s="73" t="s">
        <v>282</v>
      </c>
    </row>
    <row r="84" spans="1:13" ht="64.5" customHeight="1" x14ac:dyDescent="0.25">
      <c r="A84" s="127">
        <v>12</v>
      </c>
      <c r="B84" s="144" t="s">
        <v>45</v>
      </c>
      <c r="C84" s="131" t="s">
        <v>91</v>
      </c>
      <c r="D84" s="137" t="s">
        <v>52</v>
      </c>
      <c r="E84" s="137" t="s">
        <v>20</v>
      </c>
      <c r="F84" s="11" t="s">
        <v>173</v>
      </c>
      <c r="G84" s="2"/>
      <c r="H84" s="2">
        <v>2200</v>
      </c>
      <c r="I84" s="9"/>
      <c r="J84" s="9"/>
      <c r="K84" s="9"/>
      <c r="L84" s="2">
        <f>SUM(G84:K84)</f>
        <v>2200</v>
      </c>
      <c r="M84" s="124" t="s">
        <v>46</v>
      </c>
    </row>
    <row r="85" spans="1:13" ht="27" customHeight="1" x14ac:dyDescent="0.25">
      <c r="A85" s="127"/>
      <c r="B85" s="145"/>
      <c r="C85" s="132"/>
      <c r="D85" s="138"/>
      <c r="E85" s="138"/>
      <c r="F85" s="11" t="s">
        <v>21</v>
      </c>
      <c r="G85" s="2"/>
      <c r="H85" s="2">
        <v>32796.9</v>
      </c>
      <c r="I85" s="9"/>
      <c r="J85" s="9"/>
      <c r="K85" s="9"/>
      <c r="L85" s="2">
        <f>SUM(G85:K85)</f>
        <v>32796.9</v>
      </c>
      <c r="M85" s="125"/>
    </row>
    <row r="86" spans="1:13" ht="13.5" customHeight="1" x14ac:dyDescent="0.25">
      <c r="A86" s="127"/>
      <c r="B86" s="145"/>
      <c r="C86" s="133"/>
      <c r="D86" s="139"/>
      <c r="E86" s="139"/>
      <c r="F86" s="10" t="s">
        <v>23</v>
      </c>
      <c r="G86" s="2"/>
      <c r="H86" s="2">
        <f>H84+H85</f>
        <v>34996.9</v>
      </c>
      <c r="I86" s="9"/>
      <c r="J86" s="9"/>
      <c r="K86" s="9"/>
      <c r="L86" s="2">
        <f>L84+L85</f>
        <v>34996.9</v>
      </c>
      <c r="M86" s="126"/>
    </row>
    <row r="87" spans="1:13" ht="180.75" customHeight="1" x14ac:dyDescent="0.25">
      <c r="A87" s="127"/>
      <c r="B87" s="145"/>
      <c r="C87" s="67" t="s">
        <v>180</v>
      </c>
      <c r="D87" s="10" t="s">
        <v>53</v>
      </c>
      <c r="E87" s="10" t="s">
        <v>20</v>
      </c>
      <c r="F87" s="11" t="s">
        <v>173</v>
      </c>
      <c r="G87" s="75"/>
      <c r="H87" s="75"/>
      <c r="I87" s="75">
        <v>5700</v>
      </c>
      <c r="J87" s="75"/>
      <c r="K87" s="75"/>
      <c r="L87" s="2">
        <f>SUM(G87:K87)</f>
        <v>5700</v>
      </c>
      <c r="M87" s="10" t="s">
        <v>47</v>
      </c>
    </row>
    <row r="88" spans="1:13" s="29" customFormat="1" ht="44.25" customHeight="1" x14ac:dyDescent="0.25">
      <c r="A88" s="127"/>
      <c r="B88" s="145"/>
      <c r="C88" s="121" t="s">
        <v>92</v>
      </c>
      <c r="D88" s="124" t="s">
        <v>52</v>
      </c>
      <c r="E88" s="124" t="s">
        <v>20</v>
      </c>
      <c r="F88" s="10" t="s">
        <v>24</v>
      </c>
      <c r="G88" s="2"/>
      <c r="H88" s="2">
        <v>40454.1</v>
      </c>
      <c r="I88" s="2"/>
      <c r="J88" s="2"/>
      <c r="K88" s="2"/>
      <c r="L88" s="2">
        <f>SUM(G88:K88)</f>
        <v>40454.1</v>
      </c>
      <c r="M88" s="135" t="s">
        <v>48</v>
      </c>
    </row>
    <row r="89" spans="1:13" s="29" customFormat="1" ht="65.25" customHeight="1" x14ac:dyDescent="0.25">
      <c r="A89" s="127"/>
      <c r="B89" s="145"/>
      <c r="C89" s="122"/>
      <c r="D89" s="125"/>
      <c r="E89" s="125"/>
      <c r="F89" s="11" t="s">
        <v>173</v>
      </c>
      <c r="G89" s="2"/>
      <c r="H89" s="2">
        <v>4494.8999999999996</v>
      </c>
      <c r="I89" s="2"/>
      <c r="J89" s="2"/>
      <c r="K89" s="2"/>
      <c r="L89" s="2">
        <f>SUM(G89:K89)</f>
        <v>4494.8999999999996</v>
      </c>
      <c r="M89" s="136"/>
    </row>
    <row r="90" spans="1:13" s="29" customFormat="1" ht="13.5" customHeight="1" x14ac:dyDescent="0.25">
      <c r="A90" s="127"/>
      <c r="B90" s="145"/>
      <c r="C90" s="123"/>
      <c r="D90" s="126"/>
      <c r="E90" s="126"/>
      <c r="F90" s="10" t="s">
        <v>23</v>
      </c>
      <c r="G90" s="2">
        <f t="shared" ref="G90:L90" si="12">G88+G89</f>
        <v>0</v>
      </c>
      <c r="H90" s="2">
        <f t="shared" si="12"/>
        <v>44949</v>
      </c>
      <c r="I90" s="2">
        <f t="shared" si="12"/>
        <v>0</v>
      </c>
      <c r="J90" s="2">
        <f t="shared" si="12"/>
        <v>0</v>
      </c>
      <c r="K90" s="2">
        <f t="shared" si="12"/>
        <v>0</v>
      </c>
      <c r="L90" s="2">
        <f t="shared" si="12"/>
        <v>44949</v>
      </c>
      <c r="M90" s="68"/>
    </row>
    <row r="91" spans="1:13" s="29" customFormat="1" ht="125.25" customHeight="1" x14ac:dyDescent="0.25">
      <c r="A91" s="127"/>
      <c r="B91" s="145"/>
      <c r="C91" s="67" t="s">
        <v>226</v>
      </c>
      <c r="D91" s="10" t="s">
        <v>53</v>
      </c>
      <c r="E91" s="10" t="s">
        <v>20</v>
      </c>
      <c r="F91" s="10" t="s">
        <v>21</v>
      </c>
      <c r="G91" s="75"/>
      <c r="H91" s="75"/>
      <c r="I91" s="75">
        <v>2679.1</v>
      </c>
      <c r="J91" s="75"/>
      <c r="K91" s="75"/>
      <c r="L91" s="2">
        <f>SUM(G91:K91)</f>
        <v>2679.1</v>
      </c>
      <c r="M91" s="10" t="s">
        <v>49</v>
      </c>
    </row>
    <row r="92" spans="1:13" ht="27" customHeight="1" x14ac:dyDescent="0.25">
      <c r="A92" s="127"/>
      <c r="B92" s="145"/>
      <c r="C92" s="121" t="s">
        <v>227</v>
      </c>
      <c r="D92" s="124" t="s">
        <v>51</v>
      </c>
      <c r="E92" s="124" t="s">
        <v>20</v>
      </c>
      <c r="F92" s="11" t="s">
        <v>24</v>
      </c>
      <c r="G92" s="75">
        <v>1101.3</v>
      </c>
      <c r="H92" s="75"/>
      <c r="I92" s="75"/>
      <c r="J92" s="75"/>
      <c r="K92" s="75"/>
      <c r="L92" s="2">
        <f>SUM(G92:K92)</f>
        <v>1101.3</v>
      </c>
      <c r="M92" s="124" t="s">
        <v>188</v>
      </c>
    </row>
    <row r="93" spans="1:13" ht="68.25" customHeight="1" x14ac:dyDescent="0.25">
      <c r="A93" s="127"/>
      <c r="B93" s="145"/>
      <c r="C93" s="122"/>
      <c r="D93" s="125"/>
      <c r="E93" s="125"/>
      <c r="F93" s="11" t="s">
        <v>173</v>
      </c>
      <c r="G93" s="75">
        <v>1.5</v>
      </c>
      <c r="H93" s="75"/>
      <c r="I93" s="75"/>
      <c r="J93" s="75"/>
      <c r="K93" s="75"/>
      <c r="L93" s="2">
        <f>SUM(G93:K93)</f>
        <v>1.5</v>
      </c>
      <c r="M93" s="125"/>
    </row>
    <row r="94" spans="1:13" ht="15.75" customHeight="1" x14ac:dyDescent="0.25">
      <c r="A94" s="127"/>
      <c r="B94" s="145"/>
      <c r="C94" s="123"/>
      <c r="D94" s="126"/>
      <c r="E94" s="126"/>
      <c r="F94" s="11" t="s">
        <v>23</v>
      </c>
      <c r="G94" s="75">
        <f>G92+G93</f>
        <v>1102.8</v>
      </c>
      <c r="H94" s="75"/>
      <c r="I94" s="75"/>
      <c r="J94" s="75"/>
      <c r="K94" s="75"/>
      <c r="L94" s="75">
        <f>L92+L93</f>
        <v>1102.8</v>
      </c>
      <c r="M94" s="126"/>
    </row>
    <row r="95" spans="1:13" ht="27.75" customHeight="1" x14ac:dyDescent="0.25">
      <c r="A95" s="127"/>
      <c r="B95" s="145"/>
      <c r="C95" s="121" t="s">
        <v>228</v>
      </c>
      <c r="D95" s="124" t="s">
        <v>51</v>
      </c>
      <c r="E95" s="124" t="s">
        <v>20</v>
      </c>
      <c r="F95" s="11" t="s">
        <v>24</v>
      </c>
      <c r="G95" s="75">
        <v>1037.5</v>
      </c>
      <c r="H95" s="75"/>
      <c r="I95" s="75"/>
      <c r="J95" s="75"/>
      <c r="K95" s="75"/>
      <c r="L95" s="75">
        <f>G95</f>
        <v>1037.5</v>
      </c>
      <c r="M95" s="124" t="s">
        <v>189</v>
      </c>
    </row>
    <row r="96" spans="1:13" ht="63.75" customHeight="1" x14ac:dyDescent="0.25">
      <c r="A96" s="127"/>
      <c r="B96" s="145"/>
      <c r="C96" s="122"/>
      <c r="D96" s="125"/>
      <c r="E96" s="125"/>
      <c r="F96" s="11" t="s">
        <v>173</v>
      </c>
      <c r="G96" s="75">
        <v>1.1000000000000001</v>
      </c>
      <c r="H96" s="75"/>
      <c r="I96" s="75"/>
      <c r="J96" s="75"/>
      <c r="K96" s="75"/>
      <c r="L96" s="75">
        <f>G96</f>
        <v>1.1000000000000001</v>
      </c>
      <c r="M96" s="125"/>
    </row>
    <row r="97" spans="1:13" ht="17.25" customHeight="1" x14ac:dyDescent="0.25">
      <c r="A97" s="127"/>
      <c r="B97" s="145"/>
      <c r="C97" s="123"/>
      <c r="D97" s="126"/>
      <c r="E97" s="126"/>
      <c r="F97" s="11" t="s">
        <v>23</v>
      </c>
      <c r="G97" s="75">
        <f>G95+G96</f>
        <v>1038.5999999999999</v>
      </c>
      <c r="H97" s="75"/>
      <c r="I97" s="75"/>
      <c r="J97" s="75"/>
      <c r="K97" s="75"/>
      <c r="L97" s="75">
        <f>G97</f>
        <v>1038.5999999999999</v>
      </c>
      <c r="M97" s="126"/>
    </row>
    <row r="98" spans="1:13" ht="41.25" customHeight="1" x14ac:dyDescent="0.25">
      <c r="A98" s="127"/>
      <c r="B98" s="145"/>
      <c r="C98" s="121" t="s">
        <v>229</v>
      </c>
      <c r="D98" s="124" t="s">
        <v>25</v>
      </c>
      <c r="E98" s="124" t="s">
        <v>20</v>
      </c>
      <c r="F98" s="10" t="s">
        <v>24</v>
      </c>
      <c r="G98" s="2">
        <f>18950.4+1827.6</f>
        <v>20778</v>
      </c>
      <c r="H98" s="2">
        <v>37205</v>
      </c>
      <c r="I98" s="2"/>
      <c r="J98" s="2"/>
      <c r="K98" s="2"/>
      <c r="L98" s="2">
        <f>SUM(G98:K98)</f>
        <v>57983</v>
      </c>
      <c r="M98" s="124" t="s">
        <v>56</v>
      </c>
    </row>
    <row r="99" spans="1:13" ht="69" customHeight="1" x14ac:dyDescent="0.25">
      <c r="A99" s="127"/>
      <c r="B99" s="145"/>
      <c r="C99" s="122"/>
      <c r="D99" s="125"/>
      <c r="E99" s="125"/>
      <c r="F99" s="11" t="s">
        <v>173</v>
      </c>
      <c r="G99" s="2">
        <f>92.7+20</f>
        <v>112.7</v>
      </c>
      <c r="H99" s="2">
        <v>38.6</v>
      </c>
      <c r="I99" s="2"/>
      <c r="J99" s="2"/>
      <c r="K99" s="2"/>
      <c r="L99" s="2">
        <f>SUM(G99:K99)</f>
        <v>151.30000000000001</v>
      </c>
      <c r="M99" s="125"/>
    </row>
    <row r="100" spans="1:13" ht="69.75" customHeight="1" x14ac:dyDescent="0.25">
      <c r="A100" s="127"/>
      <c r="B100" s="145"/>
      <c r="C100" s="123"/>
      <c r="D100" s="126"/>
      <c r="E100" s="126"/>
      <c r="F100" s="10" t="s">
        <v>23</v>
      </c>
      <c r="G100" s="2">
        <f>G98+G99</f>
        <v>20890.7</v>
      </c>
      <c r="H100" s="2">
        <f>H98+H99</f>
        <v>37243.599999999999</v>
      </c>
      <c r="I100" s="2"/>
      <c r="J100" s="2"/>
      <c r="K100" s="2"/>
      <c r="L100" s="2">
        <f>L98+L99</f>
        <v>58134.3</v>
      </c>
      <c r="M100" s="126"/>
    </row>
    <row r="101" spans="1:13" ht="39" customHeight="1" x14ac:dyDescent="0.25">
      <c r="A101" s="127"/>
      <c r="B101" s="145"/>
      <c r="C101" s="121" t="s">
        <v>230</v>
      </c>
      <c r="D101" s="124" t="s">
        <v>25</v>
      </c>
      <c r="E101" s="124" t="s">
        <v>20</v>
      </c>
      <c r="F101" s="10" t="s">
        <v>24</v>
      </c>
      <c r="G101" s="2">
        <v>38951.599999999999</v>
      </c>
      <c r="H101" s="75">
        <v>6201.6</v>
      </c>
      <c r="I101" s="75"/>
      <c r="J101" s="75"/>
      <c r="K101" s="75"/>
      <c r="L101" s="2">
        <f>SUM(G101:K101)</f>
        <v>45153.2</v>
      </c>
      <c r="M101" s="124" t="s">
        <v>57</v>
      </c>
    </row>
    <row r="102" spans="1:13" ht="69.75" customHeight="1" x14ac:dyDescent="0.25">
      <c r="A102" s="127"/>
      <c r="B102" s="145"/>
      <c r="C102" s="122"/>
      <c r="D102" s="125"/>
      <c r="E102" s="125"/>
      <c r="F102" s="11" t="s">
        <v>173</v>
      </c>
      <c r="G102" s="75">
        <f>319.7+10</f>
        <v>329.7</v>
      </c>
      <c r="H102" s="75">
        <v>6.5</v>
      </c>
      <c r="I102" s="75"/>
      <c r="J102" s="75"/>
      <c r="K102" s="75"/>
      <c r="L102" s="2">
        <f>SUM(G102:K102)</f>
        <v>336.2</v>
      </c>
      <c r="M102" s="125"/>
    </row>
    <row r="103" spans="1:13" ht="25.5" customHeight="1" x14ac:dyDescent="0.25">
      <c r="A103" s="127"/>
      <c r="B103" s="145"/>
      <c r="C103" s="123"/>
      <c r="D103" s="126"/>
      <c r="E103" s="126"/>
      <c r="F103" s="10" t="s">
        <v>23</v>
      </c>
      <c r="G103" s="75">
        <f>G102+G101</f>
        <v>39281.299999999996</v>
      </c>
      <c r="H103" s="75">
        <f>H102+H101</f>
        <v>6208.1</v>
      </c>
      <c r="I103" s="75"/>
      <c r="J103" s="75"/>
      <c r="K103" s="75"/>
      <c r="L103" s="2">
        <f>SUM(G103:K103)</f>
        <v>45489.399999999994</v>
      </c>
      <c r="M103" s="126"/>
    </row>
    <row r="104" spans="1:13" ht="38.25" customHeight="1" x14ac:dyDescent="0.25">
      <c r="A104" s="127"/>
      <c r="B104" s="145"/>
      <c r="C104" s="121" t="s">
        <v>231</v>
      </c>
      <c r="D104" s="181" t="s">
        <v>51</v>
      </c>
      <c r="E104" s="124" t="s">
        <v>20</v>
      </c>
      <c r="F104" s="40" t="s">
        <v>24</v>
      </c>
      <c r="G104" s="75">
        <v>39407.599999999999</v>
      </c>
      <c r="H104" s="75"/>
      <c r="I104" s="75"/>
      <c r="J104" s="75"/>
      <c r="K104" s="75"/>
      <c r="L104" s="2">
        <f>G104</f>
        <v>39407.599999999999</v>
      </c>
      <c r="M104" s="124" t="s">
        <v>58</v>
      </c>
    </row>
    <row r="105" spans="1:13" ht="65.25" customHeight="1" x14ac:dyDescent="0.25">
      <c r="A105" s="127"/>
      <c r="B105" s="145"/>
      <c r="C105" s="122"/>
      <c r="D105" s="182"/>
      <c r="E105" s="125"/>
      <c r="F105" s="11" t="s">
        <v>173</v>
      </c>
      <c r="G105" s="75">
        <f>4346.9+31.8</f>
        <v>4378.7</v>
      </c>
      <c r="H105" s="75"/>
      <c r="I105" s="75"/>
      <c r="J105" s="75"/>
      <c r="K105" s="75"/>
      <c r="L105" s="2">
        <f>G105</f>
        <v>4378.7</v>
      </c>
      <c r="M105" s="125"/>
    </row>
    <row r="106" spans="1:13" ht="39" customHeight="1" x14ac:dyDescent="0.25">
      <c r="A106" s="127"/>
      <c r="B106" s="145"/>
      <c r="C106" s="123"/>
      <c r="D106" s="183"/>
      <c r="E106" s="126"/>
      <c r="F106" s="10" t="s">
        <v>23</v>
      </c>
      <c r="G106" s="75">
        <f>G104+G105</f>
        <v>43786.299999999996</v>
      </c>
      <c r="H106" s="75"/>
      <c r="I106" s="75"/>
      <c r="J106" s="75"/>
      <c r="K106" s="75"/>
      <c r="L106" s="2">
        <f>G106</f>
        <v>43786.299999999996</v>
      </c>
      <c r="M106" s="126"/>
    </row>
    <row r="107" spans="1:13" ht="77.25" customHeight="1" x14ac:dyDescent="0.25">
      <c r="A107" s="127"/>
      <c r="B107" s="145"/>
      <c r="C107" s="121" t="s">
        <v>232</v>
      </c>
      <c r="D107" s="124" t="s">
        <v>187</v>
      </c>
      <c r="E107" s="124" t="s">
        <v>20</v>
      </c>
      <c r="F107" s="11" t="s">
        <v>173</v>
      </c>
      <c r="G107" s="2">
        <v>9500</v>
      </c>
      <c r="H107" s="2">
        <v>23886.5</v>
      </c>
      <c r="I107" s="13"/>
      <c r="J107" s="13"/>
      <c r="K107" s="13"/>
      <c r="L107" s="2">
        <f>SUM(G107:K107)</f>
        <v>33386.5</v>
      </c>
      <c r="M107" s="124" t="s">
        <v>58</v>
      </c>
    </row>
    <row r="108" spans="1:13" ht="52.5" customHeight="1" x14ac:dyDescent="0.25">
      <c r="A108" s="127"/>
      <c r="B108" s="145"/>
      <c r="C108" s="122"/>
      <c r="D108" s="125"/>
      <c r="E108" s="125"/>
      <c r="F108" s="10" t="s">
        <v>77</v>
      </c>
      <c r="G108" s="2">
        <v>10000</v>
      </c>
      <c r="H108" s="2">
        <v>55735.199999999997</v>
      </c>
      <c r="I108" s="13"/>
      <c r="J108" s="13"/>
      <c r="K108" s="13"/>
      <c r="L108" s="2">
        <f>SUM(G108:K108)</f>
        <v>65735.199999999997</v>
      </c>
      <c r="M108" s="125"/>
    </row>
    <row r="109" spans="1:13" ht="56.25" customHeight="1" x14ac:dyDescent="0.25">
      <c r="A109" s="127"/>
      <c r="B109" s="145"/>
      <c r="C109" s="123"/>
      <c r="D109" s="126"/>
      <c r="E109" s="126"/>
      <c r="F109" s="10" t="s">
        <v>23</v>
      </c>
      <c r="G109" s="2">
        <f>G107+G108</f>
        <v>19500</v>
      </c>
      <c r="H109" s="2">
        <f>H107+H108</f>
        <v>79621.7</v>
      </c>
      <c r="I109" s="75"/>
      <c r="J109" s="75"/>
      <c r="K109" s="75"/>
      <c r="L109" s="2">
        <f>SUM(G109:K109)</f>
        <v>99121.7</v>
      </c>
      <c r="M109" s="126"/>
    </row>
    <row r="110" spans="1:13" ht="206.25" customHeight="1" x14ac:dyDescent="0.25">
      <c r="A110" s="127"/>
      <c r="B110" s="145"/>
      <c r="C110" s="69" t="s">
        <v>233</v>
      </c>
      <c r="D110" s="41" t="s">
        <v>52</v>
      </c>
      <c r="E110" s="41" t="s">
        <v>20</v>
      </c>
      <c r="F110" s="11" t="s">
        <v>173</v>
      </c>
      <c r="G110" s="2"/>
      <c r="H110" s="2">
        <v>11500</v>
      </c>
      <c r="I110" s="75"/>
      <c r="J110" s="75"/>
      <c r="K110" s="75"/>
      <c r="L110" s="2">
        <f>G110+H110</f>
        <v>11500</v>
      </c>
      <c r="M110" s="41" t="s">
        <v>221</v>
      </c>
    </row>
    <row r="111" spans="1:13" ht="103.5" customHeight="1" x14ac:dyDescent="0.25">
      <c r="A111" s="127"/>
      <c r="B111" s="145"/>
      <c r="C111" s="1" t="s">
        <v>234</v>
      </c>
      <c r="D111" s="10" t="s">
        <v>53</v>
      </c>
      <c r="E111" s="10" t="s">
        <v>20</v>
      </c>
      <c r="F111" s="10" t="s">
        <v>21</v>
      </c>
      <c r="G111" s="2"/>
      <c r="H111" s="75"/>
      <c r="I111" s="2">
        <v>25000</v>
      </c>
      <c r="J111" s="75"/>
      <c r="K111" s="75"/>
      <c r="L111" s="2">
        <f t="shared" ref="L111:L116" si="13">SUM(G111:K111)</f>
        <v>25000</v>
      </c>
      <c r="M111" s="10" t="s">
        <v>59</v>
      </c>
    </row>
    <row r="112" spans="1:13" ht="140.25" customHeight="1" x14ac:dyDescent="0.25">
      <c r="A112" s="127"/>
      <c r="B112" s="145"/>
      <c r="C112" s="1" t="s">
        <v>235</v>
      </c>
      <c r="D112" s="11" t="s">
        <v>53</v>
      </c>
      <c r="E112" s="11" t="s">
        <v>20</v>
      </c>
      <c r="F112" s="11" t="s">
        <v>21</v>
      </c>
      <c r="G112" s="14"/>
      <c r="H112" s="14"/>
      <c r="I112" s="14">
        <v>2742.1</v>
      </c>
      <c r="J112" s="14"/>
      <c r="K112" s="14"/>
      <c r="L112" s="24">
        <f t="shared" si="13"/>
        <v>2742.1</v>
      </c>
      <c r="M112" s="11" t="s">
        <v>60</v>
      </c>
    </row>
    <row r="113" spans="1:13" ht="149.25" customHeight="1" x14ac:dyDescent="0.25">
      <c r="A113" s="127"/>
      <c r="B113" s="145"/>
      <c r="C113" s="1" t="s">
        <v>236</v>
      </c>
      <c r="D113" s="11" t="s">
        <v>52</v>
      </c>
      <c r="E113" s="11" t="s">
        <v>20</v>
      </c>
      <c r="F113" s="11" t="s">
        <v>21</v>
      </c>
      <c r="G113" s="24"/>
      <c r="H113" s="14">
        <v>34562.5</v>
      </c>
      <c r="I113" s="14"/>
      <c r="J113" s="14"/>
      <c r="K113" s="14"/>
      <c r="L113" s="24">
        <f t="shared" si="13"/>
        <v>34562.5</v>
      </c>
      <c r="M113" s="11" t="s">
        <v>61</v>
      </c>
    </row>
    <row r="114" spans="1:13" ht="210" customHeight="1" x14ac:dyDescent="0.25">
      <c r="A114" s="127"/>
      <c r="B114" s="145"/>
      <c r="C114" s="1" t="s">
        <v>237</v>
      </c>
      <c r="D114" s="10" t="s">
        <v>51</v>
      </c>
      <c r="E114" s="10" t="s">
        <v>20</v>
      </c>
      <c r="F114" s="11" t="s">
        <v>173</v>
      </c>
      <c r="G114" s="2">
        <v>78.5</v>
      </c>
      <c r="H114" s="9"/>
      <c r="I114" s="9"/>
      <c r="J114" s="9"/>
      <c r="K114" s="9"/>
      <c r="L114" s="2">
        <f t="shared" si="13"/>
        <v>78.5</v>
      </c>
      <c r="M114" s="10" t="s">
        <v>62</v>
      </c>
    </row>
    <row r="115" spans="1:13" ht="39" customHeight="1" x14ac:dyDescent="0.25">
      <c r="A115" s="127"/>
      <c r="B115" s="145"/>
      <c r="C115" s="128" t="s">
        <v>238</v>
      </c>
      <c r="D115" s="124" t="s">
        <v>54</v>
      </c>
      <c r="E115" s="124" t="s">
        <v>20</v>
      </c>
      <c r="F115" s="11" t="s">
        <v>24</v>
      </c>
      <c r="G115" s="2"/>
      <c r="H115" s="9"/>
      <c r="I115" s="9"/>
      <c r="J115" s="2">
        <v>9900</v>
      </c>
      <c r="K115" s="9"/>
      <c r="L115" s="2">
        <f t="shared" si="13"/>
        <v>9900</v>
      </c>
      <c r="M115" s="167" t="s">
        <v>63</v>
      </c>
    </row>
    <row r="116" spans="1:13" ht="68.25" customHeight="1" x14ac:dyDescent="0.25">
      <c r="A116" s="127"/>
      <c r="B116" s="145"/>
      <c r="C116" s="129"/>
      <c r="D116" s="125"/>
      <c r="E116" s="125"/>
      <c r="F116" s="11" t="s">
        <v>173</v>
      </c>
      <c r="G116" s="2"/>
      <c r="H116" s="9"/>
      <c r="I116" s="9"/>
      <c r="J116" s="2">
        <v>1100</v>
      </c>
      <c r="K116" s="9"/>
      <c r="L116" s="2">
        <f t="shared" si="13"/>
        <v>1100</v>
      </c>
      <c r="M116" s="168"/>
    </row>
    <row r="117" spans="1:13" ht="38.25" customHeight="1" x14ac:dyDescent="0.25">
      <c r="A117" s="127"/>
      <c r="B117" s="145"/>
      <c r="C117" s="130"/>
      <c r="D117" s="126"/>
      <c r="E117" s="126"/>
      <c r="F117" s="11" t="s">
        <v>23</v>
      </c>
      <c r="G117" s="2">
        <f t="shared" ref="G117:L117" si="14">SUM(G115:G116)</f>
        <v>0</v>
      </c>
      <c r="H117" s="2">
        <f t="shared" si="14"/>
        <v>0</v>
      </c>
      <c r="I117" s="2">
        <f t="shared" si="14"/>
        <v>0</v>
      </c>
      <c r="J117" s="2">
        <f t="shared" si="14"/>
        <v>11000</v>
      </c>
      <c r="K117" s="2">
        <f t="shared" si="14"/>
        <v>0</v>
      </c>
      <c r="L117" s="2">
        <f t="shared" si="14"/>
        <v>11000</v>
      </c>
      <c r="M117" s="169"/>
    </row>
    <row r="118" spans="1:13" ht="98.25" customHeight="1" x14ac:dyDescent="0.25">
      <c r="A118" s="127"/>
      <c r="B118" s="145"/>
      <c r="C118" s="1" t="s">
        <v>262</v>
      </c>
      <c r="D118" s="10" t="s">
        <v>52</v>
      </c>
      <c r="E118" s="10" t="s">
        <v>20</v>
      </c>
      <c r="F118" s="10" t="s">
        <v>21</v>
      </c>
      <c r="G118" s="75"/>
      <c r="H118" s="2">
        <v>31000</v>
      </c>
      <c r="I118" s="75"/>
      <c r="J118" s="75"/>
      <c r="K118" s="75"/>
      <c r="L118" s="2">
        <f t="shared" ref="L118:L123" si="15">SUM(G118:K118)</f>
        <v>31000</v>
      </c>
      <c r="M118" s="11" t="s">
        <v>64</v>
      </c>
    </row>
    <row r="119" spans="1:13" ht="83.25" customHeight="1" x14ac:dyDescent="0.25">
      <c r="A119" s="127"/>
      <c r="B119" s="145"/>
      <c r="C119" s="1" t="s">
        <v>263</v>
      </c>
      <c r="D119" s="10" t="s">
        <v>53</v>
      </c>
      <c r="E119" s="10" t="s">
        <v>20</v>
      </c>
      <c r="F119" s="10" t="s">
        <v>21</v>
      </c>
      <c r="G119" s="75"/>
      <c r="H119" s="2"/>
      <c r="I119" s="2">
        <v>25000</v>
      </c>
      <c r="J119" s="75"/>
      <c r="K119" s="75"/>
      <c r="L119" s="2">
        <f t="shared" si="15"/>
        <v>25000</v>
      </c>
      <c r="M119" s="11" t="s">
        <v>65</v>
      </c>
    </row>
    <row r="120" spans="1:13" ht="128.25" customHeight="1" x14ac:dyDescent="0.25">
      <c r="A120" s="127"/>
      <c r="B120" s="145"/>
      <c r="C120" s="1" t="s">
        <v>264</v>
      </c>
      <c r="D120" s="10" t="s">
        <v>53</v>
      </c>
      <c r="E120" s="10" t="s">
        <v>20</v>
      </c>
      <c r="F120" s="10" t="s">
        <v>21</v>
      </c>
      <c r="G120" s="12"/>
      <c r="H120" s="2"/>
      <c r="I120" s="2">
        <v>68000</v>
      </c>
      <c r="J120" s="12"/>
      <c r="K120" s="12"/>
      <c r="L120" s="2">
        <f t="shared" si="15"/>
        <v>68000</v>
      </c>
      <c r="M120" s="11" t="s">
        <v>66</v>
      </c>
    </row>
    <row r="121" spans="1:13" ht="93.75" customHeight="1" x14ac:dyDescent="0.25">
      <c r="A121" s="127"/>
      <c r="B121" s="145"/>
      <c r="C121" s="1" t="s">
        <v>265</v>
      </c>
      <c r="D121" s="10" t="s">
        <v>53</v>
      </c>
      <c r="E121" s="10" t="s">
        <v>20</v>
      </c>
      <c r="F121" s="10" t="s">
        <v>21</v>
      </c>
      <c r="G121" s="75"/>
      <c r="H121" s="2"/>
      <c r="I121" s="2">
        <f>27000-30</f>
        <v>26970</v>
      </c>
      <c r="J121" s="75"/>
      <c r="K121" s="75"/>
      <c r="L121" s="2">
        <f t="shared" si="15"/>
        <v>26970</v>
      </c>
      <c r="M121" s="11" t="s">
        <v>67</v>
      </c>
    </row>
    <row r="122" spans="1:13" ht="78.75" customHeight="1" x14ac:dyDescent="0.25">
      <c r="A122" s="127"/>
      <c r="B122" s="145"/>
      <c r="C122" s="1" t="s">
        <v>266</v>
      </c>
      <c r="D122" s="10" t="s">
        <v>53</v>
      </c>
      <c r="E122" s="10" t="s">
        <v>20</v>
      </c>
      <c r="F122" s="10" t="s">
        <v>21</v>
      </c>
      <c r="G122" s="75"/>
      <c r="H122" s="75"/>
      <c r="I122" s="2">
        <v>39000</v>
      </c>
      <c r="J122" s="75"/>
      <c r="K122" s="75"/>
      <c r="L122" s="2">
        <f t="shared" si="15"/>
        <v>39000</v>
      </c>
      <c r="M122" s="11" t="s">
        <v>68</v>
      </c>
    </row>
    <row r="123" spans="1:13" ht="101.25" customHeight="1" x14ac:dyDescent="0.25">
      <c r="A123" s="127"/>
      <c r="B123" s="145"/>
      <c r="C123" s="1" t="s">
        <v>267</v>
      </c>
      <c r="D123" s="10" t="s">
        <v>53</v>
      </c>
      <c r="E123" s="10" t="s">
        <v>20</v>
      </c>
      <c r="F123" s="10" t="s">
        <v>21</v>
      </c>
      <c r="G123" s="75"/>
      <c r="H123" s="75"/>
      <c r="I123" s="2">
        <f>41000-30</f>
        <v>40970</v>
      </c>
      <c r="J123" s="75"/>
      <c r="K123" s="75"/>
      <c r="L123" s="2">
        <f t="shared" si="15"/>
        <v>40970</v>
      </c>
      <c r="M123" s="11" t="s">
        <v>69</v>
      </c>
    </row>
    <row r="124" spans="1:13" ht="171.75" customHeight="1" x14ac:dyDescent="0.25">
      <c r="A124" s="127"/>
      <c r="B124" s="145"/>
      <c r="C124" s="1" t="s">
        <v>268</v>
      </c>
      <c r="D124" s="10" t="s">
        <v>53</v>
      </c>
      <c r="E124" s="10" t="s">
        <v>20</v>
      </c>
      <c r="F124" s="10" t="s">
        <v>21</v>
      </c>
      <c r="G124" s="75"/>
      <c r="H124" s="75"/>
      <c r="I124" s="2">
        <v>20000</v>
      </c>
      <c r="J124" s="75"/>
      <c r="K124" s="75"/>
      <c r="L124" s="2">
        <f t="shared" ref="L124:L132" si="16">SUM(G124:K124)</f>
        <v>20000</v>
      </c>
      <c r="M124" s="11" t="s">
        <v>50</v>
      </c>
    </row>
    <row r="125" spans="1:13" ht="132" customHeight="1" x14ac:dyDescent="0.25">
      <c r="A125" s="127"/>
      <c r="B125" s="145"/>
      <c r="C125" s="1" t="s">
        <v>269</v>
      </c>
      <c r="D125" s="10" t="s">
        <v>52</v>
      </c>
      <c r="E125" s="10" t="s">
        <v>20</v>
      </c>
      <c r="F125" s="11" t="s">
        <v>173</v>
      </c>
      <c r="G125" s="12"/>
      <c r="H125" s="2">
        <v>15000</v>
      </c>
      <c r="I125" s="2"/>
      <c r="J125" s="12"/>
      <c r="K125" s="12"/>
      <c r="L125" s="2">
        <f t="shared" si="16"/>
        <v>15000</v>
      </c>
      <c r="M125" s="11" t="s">
        <v>70</v>
      </c>
    </row>
    <row r="126" spans="1:13" ht="90.75" customHeight="1" x14ac:dyDescent="0.25">
      <c r="A126" s="127"/>
      <c r="B126" s="145"/>
      <c r="C126" s="1" t="s">
        <v>270</v>
      </c>
      <c r="D126" s="10" t="s">
        <v>54</v>
      </c>
      <c r="E126" s="10" t="s">
        <v>20</v>
      </c>
      <c r="F126" s="11" t="s">
        <v>173</v>
      </c>
      <c r="G126" s="12"/>
      <c r="H126" s="12"/>
      <c r="I126" s="2"/>
      <c r="J126" s="2">
        <v>25000</v>
      </c>
      <c r="K126" s="12"/>
      <c r="L126" s="2">
        <f t="shared" si="16"/>
        <v>25000</v>
      </c>
      <c r="M126" s="11" t="s">
        <v>71</v>
      </c>
    </row>
    <row r="127" spans="1:13" ht="149.25" customHeight="1" x14ac:dyDescent="0.25">
      <c r="A127" s="127"/>
      <c r="B127" s="145"/>
      <c r="C127" s="1" t="s">
        <v>271</v>
      </c>
      <c r="D127" s="10" t="s">
        <v>54</v>
      </c>
      <c r="E127" s="10" t="s">
        <v>20</v>
      </c>
      <c r="F127" s="11" t="s">
        <v>173</v>
      </c>
      <c r="G127" s="75"/>
      <c r="H127" s="75"/>
      <c r="I127" s="2"/>
      <c r="J127" s="2">
        <v>5000</v>
      </c>
      <c r="K127" s="2"/>
      <c r="L127" s="2">
        <f t="shared" si="16"/>
        <v>5000</v>
      </c>
      <c r="M127" s="11" t="s">
        <v>72</v>
      </c>
    </row>
    <row r="128" spans="1:13" ht="140.25" customHeight="1" x14ac:dyDescent="0.25">
      <c r="A128" s="127"/>
      <c r="B128" s="145"/>
      <c r="C128" s="1" t="s">
        <v>272</v>
      </c>
      <c r="D128" s="10" t="s">
        <v>54</v>
      </c>
      <c r="E128" s="10" t="s">
        <v>20</v>
      </c>
      <c r="F128" s="11" t="s">
        <v>173</v>
      </c>
      <c r="G128" s="75"/>
      <c r="H128" s="75"/>
      <c r="I128" s="2"/>
      <c r="J128" s="2">
        <v>8000</v>
      </c>
      <c r="K128" s="2"/>
      <c r="L128" s="2">
        <f t="shared" si="16"/>
        <v>8000</v>
      </c>
      <c r="M128" s="11" t="s">
        <v>73</v>
      </c>
    </row>
    <row r="129" spans="1:15" ht="114.75" customHeight="1" x14ac:dyDescent="0.25">
      <c r="A129" s="127"/>
      <c r="B129" s="145"/>
      <c r="C129" s="1" t="s">
        <v>273</v>
      </c>
      <c r="D129" s="10" t="s">
        <v>55</v>
      </c>
      <c r="E129" s="10" t="s">
        <v>20</v>
      </c>
      <c r="F129" s="11" t="s">
        <v>173</v>
      </c>
      <c r="G129" s="12"/>
      <c r="H129" s="12"/>
      <c r="I129" s="2"/>
      <c r="J129" s="12"/>
      <c r="K129" s="2">
        <v>3200</v>
      </c>
      <c r="L129" s="2">
        <f t="shared" si="16"/>
        <v>3200</v>
      </c>
      <c r="M129" s="11" t="s">
        <v>74</v>
      </c>
    </row>
    <row r="130" spans="1:15" ht="129" customHeight="1" x14ac:dyDescent="0.25">
      <c r="A130" s="127"/>
      <c r="B130" s="145"/>
      <c r="C130" s="1" t="s">
        <v>274</v>
      </c>
      <c r="D130" s="10" t="s">
        <v>55</v>
      </c>
      <c r="E130" s="10" t="s">
        <v>20</v>
      </c>
      <c r="F130" s="11" t="s">
        <v>173</v>
      </c>
      <c r="G130" s="12"/>
      <c r="H130" s="12"/>
      <c r="I130" s="2"/>
      <c r="J130" s="12"/>
      <c r="K130" s="2">
        <v>4000</v>
      </c>
      <c r="L130" s="2">
        <f t="shared" si="16"/>
        <v>4000</v>
      </c>
      <c r="M130" s="11" t="s">
        <v>75</v>
      </c>
    </row>
    <row r="131" spans="1:15" ht="98.25" customHeight="1" x14ac:dyDescent="0.25">
      <c r="A131" s="127"/>
      <c r="B131" s="145"/>
      <c r="C131" s="1" t="s">
        <v>275</v>
      </c>
      <c r="D131" s="10" t="s">
        <v>55</v>
      </c>
      <c r="E131" s="10" t="s">
        <v>20</v>
      </c>
      <c r="F131" s="11" t="s">
        <v>173</v>
      </c>
      <c r="G131" s="12"/>
      <c r="H131" s="12"/>
      <c r="I131" s="2"/>
      <c r="J131" s="12"/>
      <c r="K131" s="2">
        <v>2500</v>
      </c>
      <c r="L131" s="2">
        <f t="shared" si="16"/>
        <v>2500</v>
      </c>
      <c r="M131" s="11" t="s">
        <v>76</v>
      </c>
    </row>
    <row r="132" spans="1:15" ht="90.75" customHeight="1" x14ac:dyDescent="0.25">
      <c r="A132" s="127"/>
      <c r="B132" s="145"/>
      <c r="C132" s="1" t="s">
        <v>276</v>
      </c>
      <c r="D132" s="10" t="s">
        <v>94</v>
      </c>
      <c r="E132" s="10" t="s">
        <v>20</v>
      </c>
      <c r="F132" s="11" t="s">
        <v>173</v>
      </c>
      <c r="G132" s="2">
        <v>200</v>
      </c>
      <c r="H132" s="2">
        <v>2000</v>
      </c>
      <c r="I132" s="2">
        <v>2500</v>
      </c>
      <c r="J132" s="2">
        <v>2500</v>
      </c>
      <c r="K132" s="2">
        <v>2500</v>
      </c>
      <c r="L132" s="2">
        <f t="shared" si="16"/>
        <v>9700</v>
      </c>
      <c r="M132" s="11" t="s">
        <v>95</v>
      </c>
      <c r="O132" s="3">
        <v>149.69999999999999</v>
      </c>
    </row>
    <row r="133" spans="1:15" ht="94.5" customHeight="1" x14ac:dyDescent="0.25">
      <c r="A133" s="127"/>
      <c r="B133" s="145"/>
      <c r="C133" s="1" t="s">
        <v>277</v>
      </c>
      <c r="D133" s="10" t="s">
        <v>94</v>
      </c>
      <c r="E133" s="10" t="s">
        <v>20</v>
      </c>
      <c r="F133" s="11" t="s">
        <v>173</v>
      </c>
      <c r="G133" s="2">
        <v>1300</v>
      </c>
      <c r="H133" s="2">
        <v>1000</v>
      </c>
      <c r="I133" s="2">
        <v>1300</v>
      </c>
      <c r="J133" s="2">
        <v>1800</v>
      </c>
      <c r="K133" s="2">
        <v>1800</v>
      </c>
      <c r="L133" s="2">
        <f>SUM(G133:K133)</f>
        <v>7200</v>
      </c>
      <c r="M133" s="11" t="s">
        <v>96</v>
      </c>
      <c r="O133" s="3">
        <v>845.4</v>
      </c>
    </row>
    <row r="134" spans="1:15" ht="82.5" customHeight="1" x14ac:dyDescent="0.25">
      <c r="A134" s="127"/>
      <c r="B134" s="145"/>
      <c r="C134" s="1" t="s">
        <v>278</v>
      </c>
      <c r="D134" s="10" t="s">
        <v>51</v>
      </c>
      <c r="E134" s="10" t="s">
        <v>20</v>
      </c>
      <c r="F134" s="11" t="s">
        <v>173</v>
      </c>
      <c r="G134" s="2">
        <v>4870</v>
      </c>
      <c r="H134" s="2"/>
      <c r="I134" s="2"/>
      <c r="J134" s="2"/>
      <c r="K134" s="2"/>
      <c r="L134" s="2">
        <f>SUM(G134:K134)</f>
        <v>4870</v>
      </c>
      <c r="M134" s="11" t="s">
        <v>191</v>
      </c>
    </row>
    <row r="135" spans="1:15" ht="72" customHeight="1" x14ac:dyDescent="0.25">
      <c r="A135" s="127"/>
      <c r="B135" s="146"/>
      <c r="C135" s="1" t="s">
        <v>279</v>
      </c>
      <c r="D135" s="10" t="s">
        <v>51</v>
      </c>
      <c r="E135" s="10" t="s">
        <v>20</v>
      </c>
      <c r="F135" s="11" t="s">
        <v>173</v>
      </c>
      <c r="G135" s="2">
        <v>219.7</v>
      </c>
      <c r="H135" s="2"/>
      <c r="I135" s="2"/>
      <c r="J135" s="2"/>
      <c r="K135" s="2"/>
      <c r="L135" s="2">
        <f>SUM(G135:K135)</f>
        <v>219.7</v>
      </c>
      <c r="M135" s="44" t="s">
        <v>184</v>
      </c>
    </row>
    <row r="136" spans="1:15" ht="22.5" customHeight="1" x14ac:dyDescent="0.25">
      <c r="A136" s="116" t="s">
        <v>286</v>
      </c>
      <c r="B136" s="116"/>
      <c r="C136" s="116"/>
      <c r="D136" s="116"/>
      <c r="E136" s="116"/>
      <c r="F136" s="116"/>
      <c r="G136" s="24">
        <f>G138+G139+G140+G142</f>
        <v>201386.99999999997</v>
      </c>
      <c r="H136" s="24">
        <f t="shared" ref="H136:L136" si="17">H138+H139+H140+H142</f>
        <v>363499.4</v>
      </c>
      <c r="I136" s="24">
        <f t="shared" si="17"/>
        <v>317391.2</v>
      </c>
      <c r="J136" s="24">
        <f t="shared" si="17"/>
        <v>113253.90000000001</v>
      </c>
      <c r="K136" s="24">
        <f t="shared" si="17"/>
        <v>81671.5</v>
      </c>
      <c r="L136" s="24">
        <f t="shared" si="17"/>
        <v>1077203</v>
      </c>
      <c r="M136" s="178"/>
      <c r="N136" s="31" t="e">
        <f>#REF!+L135+L134+L133+L132+L131+L130+L129+L128+L127+L126+L125+L124+L123+L122+L121+L120+#REF!+L119+L118+#REF!+L117+L114+L113+L112+L111+#REF!+#REF!+L109+L106+L103+L100+L97+L94+#REF!+L91+L88+L87+L86+#REF!+L81+L80+L79+L78+L77+L76+L75+L74+L73+L72+L71+L70+L69+L68+L67+L66+L65+L64+#REF!+L63+L60+L57+L54+L53+L52+L51+L50+L49+#REF!+L48+L45+L44+L41+L40+L39+L28+L27+L26+L25+L22+L19+L18+L15+L14+L13</f>
        <v>#REF!</v>
      </c>
    </row>
    <row r="137" spans="1:15" ht="15.75" hidden="1" customHeight="1" x14ac:dyDescent="0.25">
      <c r="A137" s="82"/>
      <c r="B137" s="82"/>
      <c r="C137" s="82"/>
      <c r="D137" s="82"/>
      <c r="E137" s="82"/>
      <c r="F137" s="77"/>
      <c r="G137" s="15"/>
      <c r="H137" s="24"/>
      <c r="I137" s="24"/>
      <c r="J137" s="24"/>
      <c r="K137" s="24"/>
      <c r="L137" s="15"/>
      <c r="M137" s="179"/>
    </row>
    <row r="138" spans="1:15" ht="16.5" customHeight="1" x14ac:dyDescent="0.25">
      <c r="A138" s="117" t="s">
        <v>287</v>
      </c>
      <c r="B138" s="117"/>
      <c r="C138" s="117"/>
      <c r="D138" s="117"/>
      <c r="E138" s="117"/>
      <c r="F138" s="117"/>
      <c r="G138" s="16">
        <f t="shared" ref="G138:L138" si="18">G23+G29+G35+G54+G55+G88+G92+G95+G98+G101+G104+G115</f>
        <v>118665.70000000001</v>
      </c>
      <c r="H138" s="16">
        <f t="shared" si="18"/>
        <v>89530.700000000012</v>
      </c>
      <c r="I138" s="16">
        <f t="shared" si="18"/>
        <v>6310</v>
      </c>
      <c r="J138" s="16">
        <f t="shared" si="18"/>
        <v>16550</v>
      </c>
      <c r="K138" s="16">
        <f t="shared" si="18"/>
        <v>6760</v>
      </c>
      <c r="L138" s="16">
        <f t="shared" si="18"/>
        <v>237816.4</v>
      </c>
      <c r="M138" s="179"/>
    </row>
    <row r="139" spans="1:15" ht="15" customHeight="1" x14ac:dyDescent="0.25">
      <c r="A139" s="117" t="s">
        <v>288</v>
      </c>
      <c r="B139" s="117"/>
      <c r="C139" s="117"/>
      <c r="D139" s="117"/>
      <c r="E139" s="117"/>
      <c r="F139" s="117"/>
      <c r="G139" s="16">
        <f t="shared" ref="G139:L139" si="19">G32+G108</f>
        <v>20862.3</v>
      </c>
      <c r="H139" s="16">
        <f t="shared" si="19"/>
        <v>55735.199999999997</v>
      </c>
      <c r="I139" s="16">
        <f t="shared" si="19"/>
        <v>0</v>
      </c>
      <c r="J139" s="16">
        <f t="shared" si="19"/>
        <v>0</v>
      </c>
      <c r="K139" s="16">
        <f t="shared" si="19"/>
        <v>0</v>
      </c>
      <c r="L139" s="16">
        <f t="shared" si="19"/>
        <v>76597.5</v>
      </c>
      <c r="M139" s="179"/>
    </row>
    <row r="140" spans="1:15" ht="18" customHeight="1" x14ac:dyDescent="0.25">
      <c r="A140" s="119" t="s">
        <v>289</v>
      </c>
      <c r="B140" s="119"/>
      <c r="C140" s="119"/>
      <c r="D140" s="119"/>
      <c r="E140" s="119"/>
      <c r="F140" s="119"/>
      <c r="G140" s="19">
        <f t="shared" ref="G140:L140" si="20">G82+G83+G13+G14+G16+G19+G20+G24+G26+G27+G137+G28+G30+G33+G36+G38+G39+G40+G41+G42+G45+G48+G49+G50+G51+G52+G53+G56+G58+G61+G64+G65+G66+G67+G68+G69+G70+G71+G72+G73+G74+G75+G76+G77+G78+G79+G81+G84+G87+G89+G93+G96+G99+G102+G105+G107+G110+G114+G116+G125+G126+G127+G128+G129+G130+G131+G132+G133+G134+G135</f>
        <v>51806.099999999991</v>
      </c>
      <c r="H140" s="19">
        <f t="shared" si="20"/>
        <v>109493.2</v>
      </c>
      <c r="I140" s="19">
        <f t="shared" si="20"/>
        <v>50371.8</v>
      </c>
      <c r="J140" s="19">
        <f t="shared" si="20"/>
        <v>85889.600000000006</v>
      </c>
      <c r="K140" s="19">
        <f t="shared" si="20"/>
        <v>59161</v>
      </c>
      <c r="L140" s="19">
        <f t="shared" si="20"/>
        <v>356721.7</v>
      </c>
      <c r="M140" s="179"/>
    </row>
    <row r="141" spans="1:15" ht="23.25" hidden="1" customHeight="1" x14ac:dyDescent="0.25">
      <c r="A141" s="118" t="s">
        <v>157</v>
      </c>
      <c r="B141" s="118"/>
      <c r="C141" s="118"/>
      <c r="D141" s="118"/>
      <c r="E141" s="118"/>
      <c r="F141" s="118"/>
      <c r="G141" s="19"/>
      <c r="H141" s="19"/>
      <c r="I141" s="19"/>
      <c r="J141" s="19"/>
      <c r="K141" s="19"/>
      <c r="L141" s="19"/>
      <c r="M141" s="179"/>
    </row>
    <row r="142" spans="1:15" ht="20.25" customHeight="1" x14ac:dyDescent="0.25">
      <c r="A142" s="117" t="s">
        <v>290</v>
      </c>
      <c r="B142" s="117"/>
      <c r="C142" s="117"/>
      <c r="D142" s="117"/>
      <c r="E142" s="117"/>
      <c r="F142" s="117"/>
      <c r="G142" s="16">
        <f t="shared" ref="G142:L142" si="21">G17+G21+G43+G46+G59+G62+G80+G85+G91+G111+G112+G113+G118+G119+G120+G121+G122+G123+G124+G15</f>
        <v>10052.9</v>
      </c>
      <c r="H142" s="16">
        <f t="shared" si="21"/>
        <v>108740.3</v>
      </c>
      <c r="I142" s="16">
        <f t="shared" si="21"/>
        <v>260709.4</v>
      </c>
      <c r="J142" s="16">
        <f t="shared" si="21"/>
        <v>10814.3</v>
      </c>
      <c r="K142" s="16">
        <f t="shared" si="21"/>
        <v>15750.5</v>
      </c>
      <c r="L142" s="16">
        <f t="shared" si="21"/>
        <v>406067.4</v>
      </c>
      <c r="M142" s="180"/>
    </row>
    <row r="144" spans="1:15" ht="15" customHeight="1" x14ac:dyDescent="0.25">
      <c r="A144" s="176" t="s">
        <v>204</v>
      </c>
      <c r="B144" s="176"/>
      <c r="C144" s="176"/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</row>
    <row r="145" spans="1:13" ht="38.25" customHeight="1" x14ac:dyDescent="0.25">
      <c r="A145" s="176"/>
      <c r="B145" s="176"/>
      <c r="C145" s="176"/>
      <c r="D145" s="176"/>
      <c r="E145" s="176"/>
      <c r="F145" s="176"/>
      <c r="G145" s="176"/>
      <c r="H145" s="176"/>
      <c r="I145" s="176"/>
      <c r="J145" s="176"/>
      <c r="K145" s="176"/>
      <c r="L145" s="176"/>
      <c r="M145" s="176"/>
    </row>
    <row r="146" spans="1:13" ht="18.75" x14ac:dyDescent="0.25">
      <c r="A146" s="21"/>
      <c r="L146" s="31"/>
    </row>
    <row r="147" spans="1:13" ht="18.75" x14ac:dyDescent="0.3">
      <c r="A147" s="21" t="s">
        <v>138</v>
      </c>
      <c r="B147" s="37"/>
      <c r="C147" s="37"/>
      <c r="D147" s="37"/>
      <c r="E147" s="37"/>
      <c r="F147" s="37"/>
      <c r="G147" s="76"/>
      <c r="H147" s="76"/>
      <c r="I147" s="76"/>
      <c r="J147" s="76"/>
      <c r="K147" s="76"/>
      <c r="L147" s="76"/>
    </row>
    <row r="148" spans="1:13" ht="16.5" customHeight="1" x14ac:dyDescent="0.3">
      <c r="A148" s="21" t="s">
        <v>186</v>
      </c>
      <c r="B148" s="37"/>
      <c r="C148" s="37"/>
      <c r="D148" s="37"/>
      <c r="E148" s="37"/>
      <c r="F148" s="37"/>
      <c r="G148" s="71"/>
      <c r="H148" s="37"/>
      <c r="I148" s="37" t="s">
        <v>140</v>
      </c>
      <c r="J148" s="37"/>
      <c r="K148" s="38"/>
    </row>
    <row r="149" spans="1:13" ht="18.75" hidden="1" x14ac:dyDescent="0.3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</row>
    <row r="150" spans="1:13" ht="18.75" x14ac:dyDescent="0.3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</row>
    <row r="151" spans="1:13" ht="18.75" x14ac:dyDescent="0.3">
      <c r="A151" s="37" t="s">
        <v>185</v>
      </c>
      <c r="B151" s="37"/>
      <c r="C151" s="37"/>
      <c r="D151" s="37"/>
      <c r="E151" s="37"/>
      <c r="F151" s="37"/>
      <c r="G151" s="37"/>
      <c r="H151" s="37"/>
      <c r="I151" s="37" t="s">
        <v>285</v>
      </c>
      <c r="J151" s="37"/>
      <c r="K151" s="37"/>
    </row>
    <row r="152" spans="1:13" x14ac:dyDescent="0.25">
      <c r="I152" s="34" t="s">
        <v>86</v>
      </c>
      <c r="J152" s="34"/>
      <c r="K152" s="34"/>
      <c r="L152" s="34"/>
      <c r="M152" s="35"/>
    </row>
    <row r="153" spans="1:13" ht="45.75" customHeight="1" x14ac:dyDescent="0.25">
      <c r="I153" s="134" t="s">
        <v>205</v>
      </c>
      <c r="J153" s="134"/>
      <c r="K153" s="134"/>
      <c r="L153" s="134"/>
      <c r="M153" s="134"/>
    </row>
    <row r="154" spans="1:13" x14ac:dyDescent="0.25">
      <c r="I154" s="34" t="s">
        <v>190</v>
      </c>
      <c r="J154" s="4"/>
      <c r="K154" s="4"/>
      <c r="L154" s="4"/>
      <c r="M154" s="5"/>
    </row>
    <row r="155" spans="1:13" x14ac:dyDescent="0.25">
      <c r="I155" s="34" t="s">
        <v>182</v>
      </c>
      <c r="J155" s="4"/>
      <c r="K155" s="4"/>
      <c r="L155" s="4"/>
      <c r="M155" s="5"/>
    </row>
    <row r="156" spans="1:13" x14ac:dyDescent="0.25">
      <c r="I156" s="34" t="s">
        <v>307</v>
      </c>
      <c r="J156" s="34"/>
      <c r="K156" s="34"/>
      <c r="L156" s="34"/>
      <c r="M156" s="5"/>
    </row>
    <row r="157" spans="1:13" x14ac:dyDescent="0.25">
      <c r="I157" s="4"/>
      <c r="J157" s="4"/>
      <c r="K157" s="4"/>
      <c r="L157" s="4"/>
      <c r="M157" s="5"/>
    </row>
    <row r="158" spans="1:13" ht="21.75" customHeight="1" x14ac:dyDescent="0.3">
      <c r="A158" s="108" t="s">
        <v>304</v>
      </c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</row>
    <row r="159" spans="1:13" ht="11.25" customHeight="1" x14ac:dyDescent="0.3">
      <c r="D159" s="20"/>
    </row>
    <row r="161" spans="1:13" ht="79.5" customHeight="1" x14ac:dyDescent="0.25">
      <c r="A161" s="46" t="s">
        <v>1</v>
      </c>
      <c r="B161" s="120" t="s">
        <v>87</v>
      </c>
      <c r="C161" s="120"/>
      <c r="D161" s="120"/>
      <c r="E161" s="120"/>
      <c r="F161" s="77" t="s">
        <v>88</v>
      </c>
      <c r="G161" s="77" t="s">
        <v>99</v>
      </c>
      <c r="H161" s="77" t="s">
        <v>51</v>
      </c>
      <c r="I161" s="77" t="s">
        <v>52</v>
      </c>
      <c r="J161" s="77" t="s">
        <v>53</v>
      </c>
      <c r="K161" s="77" t="s">
        <v>54</v>
      </c>
      <c r="L161" s="77" t="s">
        <v>55</v>
      </c>
      <c r="M161" s="77" t="s">
        <v>292</v>
      </c>
    </row>
    <row r="162" spans="1:13" ht="21.75" customHeight="1" x14ac:dyDescent="0.25">
      <c r="A162" s="78">
        <v>1</v>
      </c>
      <c r="B162" s="101">
        <v>2</v>
      </c>
      <c r="C162" s="101"/>
      <c r="D162" s="101"/>
      <c r="E162" s="101"/>
      <c r="F162" s="79">
        <v>3</v>
      </c>
      <c r="G162" s="78">
        <v>4</v>
      </c>
      <c r="H162" s="79">
        <v>5</v>
      </c>
      <c r="I162" s="79">
        <v>6</v>
      </c>
      <c r="J162" s="80">
        <v>7</v>
      </c>
      <c r="K162" s="79">
        <v>8</v>
      </c>
      <c r="L162" s="79">
        <v>9</v>
      </c>
      <c r="M162" s="79">
        <v>10</v>
      </c>
    </row>
    <row r="163" spans="1:13" ht="19.5" customHeight="1" x14ac:dyDescent="0.25">
      <c r="A163" s="199" t="s">
        <v>100</v>
      </c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ht="20.25" customHeight="1" x14ac:dyDescent="0.25">
      <c r="A164" s="18">
        <v>1</v>
      </c>
      <c r="B164" s="102" t="s">
        <v>154</v>
      </c>
      <c r="C164" s="103"/>
      <c r="D164" s="103"/>
      <c r="E164" s="104"/>
      <c r="F164" s="18" t="s">
        <v>98</v>
      </c>
      <c r="G164" s="18">
        <v>0</v>
      </c>
      <c r="H164" s="25">
        <f t="shared" ref="H164:M164" si="22">G136</f>
        <v>201386.99999999997</v>
      </c>
      <c r="I164" s="25">
        <f t="shared" si="22"/>
        <v>363499.4</v>
      </c>
      <c r="J164" s="25">
        <f t="shared" si="22"/>
        <v>317391.2</v>
      </c>
      <c r="K164" s="25">
        <f t="shared" si="22"/>
        <v>113253.90000000001</v>
      </c>
      <c r="L164" s="25">
        <f t="shared" si="22"/>
        <v>81671.5</v>
      </c>
      <c r="M164" s="25">
        <f t="shared" si="22"/>
        <v>1077203</v>
      </c>
    </row>
    <row r="165" spans="1:13" ht="21" customHeight="1" x14ac:dyDescent="0.25">
      <c r="A165" s="202" t="s">
        <v>101</v>
      </c>
      <c r="B165" s="203"/>
      <c r="C165" s="203"/>
      <c r="D165" s="203"/>
      <c r="E165" s="203"/>
      <c r="F165" s="203"/>
      <c r="G165" s="203"/>
      <c r="H165" s="203"/>
      <c r="I165" s="203"/>
      <c r="J165" s="203"/>
      <c r="K165" s="203"/>
      <c r="L165" s="203"/>
      <c r="M165" s="204"/>
    </row>
    <row r="166" spans="1:13" ht="26.25" customHeight="1" x14ac:dyDescent="0.25">
      <c r="A166" s="79">
        <v>1</v>
      </c>
      <c r="B166" s="99" t="s">
        <v>102</v>
      </c>
      <c r="C166" s="99"/>
      <c r="D166" s="99"/>
      <c r="E166" s="99"/>
      <c r="F166" s="79" t="s">
        <v>103</v>
      </c>
      <c r="G166" s="79">
        <v>0</v>
      </c>
      <c r="H166" s="79">
        <v>0</v>
      </c>
      <c r="I166" s="81">
        <v>3</v>
      </c>
      <c r="J166" s="26">
        <v>3</v>
      </c>
      <c r="K166" s="81">
        <v>6</v>
      </c>
      <c r="L166" s="81">
        <v>2</v>
      </c>
      <c r="M166" s="84">
        <v>14</v>
      </c>
    </row>
    <row r="167" spans="1:13" ht="47.25" customHeight="1" x14ac:dyDescent="0.25">
      <c r="A167" s="79">
        <v>2</v>
      </c>
      <c r="B167" s="98" t="s">
        <v>104</v>
      </c>
      <c r="C167" s="98"/>
      <c r="D167" s="98"/>
      <c r="E167" s="98"/>
      <c r="F167" s="79" t="s">
        <v>103</v>
      </c>
      <c r="G167" s="79">
        <v>0</v>
      </c>
      <c r="H167" s="79">
        <v>114</v>
      </c>
      <c r="I167" s="80">
        <v>114</v>
      </c>
      <c r="J167" s="79">
        <v>114</v>
      </c>
      <c r="K167" s="79">
        <v>114</v>
      </c>
      <c r="L167" s="79">
        <v>114</v>
      </c>
      <c r="M167" s="83">
        <v>570</v>
      </c>
    </row>
    <row r="168" spans="1:13" ht="20.25" customHeight="1" x14ac:dyDescent="0.25">
      <c r="A168" s="79">
        <v>3</v>
      </c>
      <c r="B168" s="99" t="s">
        <v>162</v>
      </c>
      <c r="C168" s="99"/>
      <c r="D168" s="99"/>
      <c r="E168" s="99"/>
      <c r="F168" s="79" t="s">
        <v>103</v>
      </c>
      <c r="G168" s="79">
        <v>0</v>
      </c>
      <c r="H168" s="79">
        <v>0</v>
      </c>
      <c r="I168" s="80">
        <v>0</v>
      </c>
      <c r="J168" s="79">
        <v>15</v>
      </c>
      <c r="K168" s="79">
        <v>15</v>
      </c>
      <c r="L168" s="79">
        <v>0</v>
      </c>
      <c r="M168" s="79">
        <v>30</v>
      </c>
    </row>
    <row r="169" spans="1:13" ht="50.25" customHeight="1" x14ac:dyDescent="0.25">
      <c r="A169" s="79">
        <v>4</v>
      </c>
      <c r="B169" s="105" t="s">
        <v>158</v>
      </c>
      <c r="C169" s="105"/>
      <c r="D169" s="105"/>
      <c r="E169" s="105"/>
      <c r="F169" s="79" t="s">
        <v>103</v>
      </c>
      <c r="G169" s="79">
        <v>0</v>
      </c>
      <c r="H169" s="79">
        <v>8</v>
      </c>
      <c r="I169" s="79">
        <v>6</v>
      </c>
      <c r="J169" s="79">
        <v>6</v>
      </c>
      <c r="K169" s="79">
        <v>6</v>
      </c>
      <c r="L169" s="79">
        <v>6</v>
      </c>
      <c r="M169" s="79">
        <v>32</v>
      </c>
    </row>
    <row r="170" spans="1:13" ht="32.25" customHeight="1" x14ac:dyDescent="0.25">
      <c r="A170" s="79">
        <v>5</v>
      </c>
      <c r="B170" s="105" t="s">
        <v>105</v>
      </c>
      <c r="C170" s="105"/>
      <c r="D170" s="105"/>
      <c r="E170" s="105"/>
      <c r="F170" s="79" t="s">
        <v>103</v>
      </c>
      <c r="G170" s="79">
        <v>0</v>
      </c>
      <c r="H170" s="81">
        <v>30</v>
      </c>
      <c r="I170" s="26">
        <v>10</v>
      </c>
      <c r="J170" s="81">
        <v>10</v>
      </c>
      <c r="K170" s="81">
        <v>10</v>
      </c>
      <c r="L170" s="81">
        <v>10</v>
      </c>
      <c r="M170" s="81">
        <v>46</v>
      </c>
    </row>
    <row r="171" spans="1:13" ht="22.5" customHeight="1" x14ac:dyDescent="0.25">
      <c r="A171" s="79">
        <v>6</v>
      </c>
      <c r="B171" s="98" t="s">
        <v>106</v>
      </c>
      <c r="C171" s="98"/>
      <c r="D171" s="98"/>
      <c r="E171" s="98"/>
      <c r="F171" s="79" t="s">
        <v>103</v>
      </c>
      <c r="G171" s="79">
        <v>0</v>
      </c>
      <c r="H171" s="79">
        <v>30</v>
      </c>
      <c r="I171" s="80">
        <v>33</v>
      </c>
      <c r="J171" s="79">
        <v>33</v>
      </c>
      <c r="K171" s="79">
        <v>33</v>
      </c>
      <c r="L171" s="79">
        <v>33</v>
      </c>
      <c r="M171" s="79">
        <v>162</v>
      </c>
    </row>
    <row r="172" spans="1:13" ht="33.75" customHeight="1" x14ac:dyDescent="0.25">
      <c r="A172" s="79">
        <v>7</v>
      </c>
      <c r="B172" s="98" t="s">
        <v>193</v>
      </c>
      <c r="C172" s="98"/>
      <c r="D172" s="98"/>
      <c r="E172" s="98"/>
      <c r="F172" s="79" t="s">
        <v>103</v>
      </c>
      <c r="G172" s="79">
        <v>0</v>
      </c>
      <c r="H172" s="79">
        <v>3</v>
      </c>
      <c r="I172" s="80">
        <v>0</v>
      </c>
      <c r="J172" s="79">
        <v>0</v>
      </c>
      <c r="K172" s="79">
        <v>0</v>
      </c>
      <c r="L172" s="79">
        <v>0</v>
      </c>
      <c r="M172" s="79">
        <v>3</v>
      </c>
    </row>
    <row r="173" spans="1:13" ht="52.5" customHeight="1" x14ac:dyDescent="0.25">
      <c r="A173" s="79">
        <v>8</v>
      </c>
      <c r="B173" s="98" t="s">
        <v>210</v>
      </c>
      <c r="C173" s="98"/>
      <c r="D173" s="98"/>
      <c r="E173" s="98"/>
      <c r="F173" s="79" t="s">
        <v>103</v>
      </c>
      <c r="G173" s="79">
        <v>0</v>
      </c>
      <c r="H173" s="79">
        <v>3</v>
      </c>
      <c r="I173" s="80">
        <v>0</v>
      </c>
      <c r="J173" s="79">
        <v>0</v>
      </c>
      <c r="K173" s="79">
        <v>0</v>
      </c>
      <c r="L173" s="79">
        <v>0</v>
      </c>
      <c r="M173" s="79">
        <v>3</v>
      </c>
    </row>
    <row r="174" spans="1:13" ht="33.75" customHeight="1" x14ac:dyDescent="0.25">
      <c r="A174" s="79">
        <v>9</v>
      </c>
      <c r="B174" s="98" t="s">
        <v>211</v>
      </c>
      <c r="C174" s="98"/>
      <c r="D174" s="98"/>
      <c r="E174" s="98"/>
      <c r="F174" s="79" t="s">
        <v>103</v>
      </c>
      <c r="G174" s="79">
        <v>0</v>
      </c>
      <c r="H174" s="79">
        <v>218</v>
      </c>
      <c r="I174" s="80">
        <v>0</v>
      </c>
      <c r="J174" s="79">
        <v>0</v>
      </c>
      <c r="K174" s="79">
        <v>0</v>
      </c>
      <c r="L174" s="79">
        <v>0</v>
      </c>
      <c r="M174" s="79">
        <v>218</v>
      </c>
    </row>
    <row r="175" spans="1:13" ht="21" customHeight="1" x14ac:dyDescent="0.25">
      <c r="A175" s="79">
        <v>10</v>
      </c>
      <c r="B175" s="99" t="s">
        <v>159</v>
      </c>
      <c r="C175" s="99"/>
      <c r="D175" s="99"/>
      <c r="E175" s="99"/>
      <c r="F175" s="79" t="s">
        <v>103</v>
      </c>
      <c r="G175" s="79">
        <v>0</v>
      </c>
      <c r="H175" s="79">
        <v>4500</v>
      </c>
      <c r="I175" s="80">
        <v>4500</v>
      </c>
      <c r="J175" s="79">
        <v>4500</v>
      </c>
      <c r="K175" s="79">
        <v>4500</v>
      </c>
      <c r="L175" s="79">
        <v>4000</v>
      </c>
      <c r="M175" s="79">
        <v>22000</v>
      </c>
    </row>
    <row r="176" spans="1:13" ht="20.25" customHeight="1" x14ac:dyDescent="0.25">
      <c r="A176" s="18">
        <v>11</v>
      </c>
      <c r="B176" s="99" t="s">
        <v>107</v>
      </c>
      <c r="C176" s="99"/>
      <c r="D176" s="99"/>
      <c r="E176" s="99"/>
      <c r="F176" s="79" t="s">
        <v>103</v>
      </c>
      <c r="G176" s="79">
        <v>0</v>
      </c>
      <c r="H176" s="79">
        <v>720</v>
      </c>
      <c r="I176" s="80">
        <v>800</v>
      </c>
      <c r="J176" s="79">
        <v>800</v>
      </c>
      <c r="K176" s="79">
        <v>800</v>
      </c>
      <c r="L176" s="79">
        <v>800</v>
      </c>
      <c r="M176" s="79">
        <v>3920</v>
      </c>
    </row>
    <row r="177" spans="1:13" ht="23.25" customHeight="1" x14ac:dyDescent="0.25">
      <c r="A177" s="18">
        <v>12</v>
      </c>
      <c r="B177" s="98" t="s">
        <v>223</v>
      </c>
      <c r="C177" s="98"/>
      <c r="D177" s="98"/>
      <c r="E177" s="98"/>
      <c r="F177" s="79" t="s">
        <v>224</v>
      </c>
      <c r="G177" s="79">
        <v>0</v>
      </c>
      <c r="H177" s="79">
        <v>0</v>
      </c>
      <c r="I177" s="80">
        <v>10</v>
      </c>
      <c r="J177" s="79">
        <v>10</v>
      </c>
      <c r="K177" s="79">
        <v>10</v>
      </c>
      <c r="L177" s="79">
        <v>10</v>
      </c>
      <c r="M177" s="79">
        <v>40</v>
      </c>
    </row>
    <row r="178" spans="1:13" ht="32.25" customHeight="1" x14ac:dyDescent="0.25">
      <c r="A178" s="18">
        <v>13</v>
      </c>
      <c r="B178" s="98" t="s">
        <v>108</v>
      </c>
      <c r="C178" s="98"/>
      <c r="D178" s="98"/>
      <c r="E178" s="98"/>
      <c r="F178" s="79" t="s">
        <v>103</v>
      </c>
      <c r="G178" s="79">
        <v>0</v>
      </c>
      <c r="H178" s="79">
        <v>23</v>
      </c>
      <c r="I178" s="80">
        <v>48</v>
      </c>
      <c r="J178" s="79">
        <v>48</v>
      </c>
      <c r="K178" s="79">
        <v>48</v>
      </c>
      <c r="L178" s="79">
        <v>48</v>
      </c>
      <c r="M178" s="79">
        <v>215</v>
      </c>
    </row>
    <row r="179" spans="1:13" ht="20.25" customHeight="1" x14ac:dyDescent="0.25">
      <c r="A179" s="79">
        <v>14</v>
      </c>
      <c r="B179" s="99" t="s">
        <v>109</v>
      </c>
      <c r="C179" s="99"/>
      <c r="D179" s="99"/>
      <c r="E179" s="99"/>
      <c r="F179" s="79" t="s">
        <v>103</v>
      </c>
      <c r="G179" s="79">
        <v>0</v>
      </c>
      <c r="H179" s="79">
        <v>6561</v>
      </c>
      <c r="I179" s="79">
        <v>6561</v>
      </c>
      <c r="J179" s="83">
        <v>6561</v>
      </c>
      <c r="K179" s="83">
        <v>6561</v>
      </c>
      <c r="L179" s="83">
        <v>6561</v>
      </c>
      <c r="M179" s="83">
        <v>6561</v>
      </c>
    </row>
    <row r="180" spans="1:13" ht="33" hidden="1" customHeight="1" x14ac:dyDescent="0.25">
      <c r="A180" s="79">
        <v>11</v>
      </c>
      <c r="B180" s="98" t="s">
        <v>110</v>
      </c>
      <c r="C180" s="98"/>
      <c r="D180" s="98"/>
      <c r="E180" s="98"/>
      <c r="F180" s="98"/>
      <c r="G180" s="79" t="s">
        <v>103</v>
      </c>
      <c r="H180" s="79">
        <v>0</v>
      </c>
      <c r="I180" s="79">
        <v>70</v>
      </c>
      <c r="J180" s="80">
        <v>70</v>
      </c>
      <c r="K180" s="79">
        <v>70</v>
      </c>
      <c r="L180" s="79">
        <v>70</v>
      </c>
      <c r="M180" s="83">
        <v>70</v>
      </c>
    </row>
    <row r="181" spans="1:13" ht="32.25" customHeight="1" x14ac:dyDescent="0.25">
      <c r="A181" s="79">
        <v>15</v>
      </c>
      <c r="B181" s="98" t="s">
        <v>111</v>
      </c>
      <c r="C181" s="98"/>
      <c r="D181" s="98"/>
      <c r="E181" s="98"/>
      <c r="F181" s="79" t="s">
        <v>103</v>
      </c>
      <c r="G181" s="79">
        <v>0</v>
      </c>
      <c r="H181" s="79">
        <v>91</v>
      </c>
      <c r="I181" s="80">
        <v>114</v>
      </c>
      <c r="J181" s="79">
        <v>114</v>
      </c>
      <c r="K181" s="79">
        <v>114</v>
      </c>
      <c r="L181" s="79">
        <v>114</v>
      </c>
      <c r="M181" s="83">
        <v>114</v>
      </c>
    </row>
    <row r="182" spans="1:13" ht="20.25" customHeight="1" x14ac:dyDescent="0.25">
      <c r="A182" s="79">
        <v>16</v>
      </c>
      <c r="B182" s="99" t="s">
        <v>112</v>
      </c>
      <c r="C182" s="99"/>
      <c r="D182" s="99"/>
      <c r="E182" s="99"/>
      <c r="F182" s="79" t="s">
        <v>103</v>
      </c>
      <c r="G182" s="79">
        <v>0</v>
      </c>
      <c r="H182" s="79">
        <v>25</v>
      </c>
      <c r="I182" s="80">
        <v>6</v>
      </c>
      <c r="J182" s="79">
        <v>4</v>
      </c>
      <c r="K182" s="79">
        <v>0</v>
      </c>
      <c r="L182" s="79">
        <v>0</v>
      </c>
      <c r="M182" s="79">
        <v>35</v>
      </c>
    </row>
    <row r="183" spans="1:13" ht="19.5" customHeight="1" x14ac:dyDescent="0.25">
      <c r="A183" s="79">
        <v>17</v>
      </c>
      <c r="B183" s="99" t="s">
        <v>113</v>
      </c>
      <c r="C183" s="99"/>
      <c r="D183" s="99"/>
      <c r="E183" s="99"/>
      <c r="F183" s="79" t="s">
        <v>103</v>
      </c>
      <c r="G183" s="79">
        <v>0</v>
      </c>
      <c r="H183" s="79">
        <v>1052</v>
      </c>
      <c r="I183" s="80">
        <v>2000</v>
      </c>
      <c r="J183" s="79">
        <v>2000</v>
      </c>
      <c r="K183" s="79">
        <v>2000</v>
      </c>
      <c r="L183" s="79">
        <v>1948</v>
      </c>
      <c r="M183" s="79">
        <v>9000</v>
      </c>
    </row>
    <row r="184" spans="1:13" ht="19.5" customHeight="1" x14ac:dyDescent="0.25">
      <c r="A184" s="79">
        <v>18</v>
      </c>
      <c r="B184" s="99" t="s">
        <v>194</v>
      </c>
      <c r="C184" s="99"/>
      <c r="D184" s="99"/>
      <c r="E184" s="99"/>
      <c r="F184" s="79" t="s">
        <v>103</v>
      </c>
      <c r="G184" s="79">
        <v>0</v>
      </c>
      <c r="H184" s="79">
        <v>0</v>
      </c>
      <c r="I184" s="80">
        <v>14</v>
      </c>
      <c r="J184" s="79">
        <v>0</v>
      </c>
      <c r="K184" s="79">
        <v>0</v>
      </c>
      <c r="L184" s="79">
        <v>0</v>
      </c>
      <c r="M184" s="79">
        <v>14</v>
      </c>
    </row>
    <row r="185" spans="1:13" ht="31.5" customHeight="1" x14ac:dyDescent="0.25">
      <c r="A185" s="79">
        <v>19</v>
      </c>
      <c r="B185" s="98" t="s">
        <v>114</v>
      </c>
      <c r="C185" s="98"/>
      <c r="D185" s="98"/>
      <c r="E185" s="98"/>
      <c r="F185" s="79" t="s">
        <v>103</v>
      </c>
      <c r="G185" s="79">
        <v>0</v>
      </c>
      <c r="H185" s="79">
        <v>42</v>
      </c>
      <c r="I185" s="80">
        <v>42</v>
      </c>
      <c r="J185" s="79">
        <v>42</v>
      </c>
      <c r="K185" s="79">
        <v>42</v>
      </c>
      <c r="L185" s="79">
        <v>42</v>
      </c>
      <c r="M185" s="79">
        <v>42</v>
      </c>
    </row>
    <row r="186" spans="1:13" ht="33" customHeight="1" x14ac:dyDescent="0.25">
      <c r="A186" s="79">
        <v>20</v>
      </c>
      <c r="B186" s="98" t="s">
        <v>115</v>
      </c>
      <c r="C186" s="98"/>
      <c r="D186" s="98"/>
      <c r="E186" s="98"/>
      <c r="F186" s="79" t="s">
        <v>103</v>
      </c>
      <c r="G186" s="79">
        <v>0</v>
      </c>
      <c r="H186" s="79">
        <v>23</v>
      </c>
      <c r="I186" s="80">
        <v>20</v>
      </c>
      <c r="J186" s="79">
        <v>22</v>
      </c>
      <c r="K186" s="79">
        <v>20</v>
      </c>
      <c r="L186" s="79">
        <v>20</v>
      </c>
      <c r="M186" s="79">
        <v>105</v>
      </c>
    </row>
    <row r="187" spans="1:13" ht="32.25" customHeight="1" x14ac:dyDescent="0.25">
      <c r="A187" s="79">
        <v>21</v>
      </c>
      <c r="B187" s="98" t="s">
        <v>116</v>
      </c>
      <c r="C187" s="98"/>
      <c r="D187" s="98"/>
      <c r="E187" s="98"/>
      <c r="F187" s="79" t="s">
        <v>103</v>
      </c>
      <c r="G187" s="79">
        <v>0</v>
      </c>
      <c r="H187" s="79">
        <v>7</v>
      </c>
      <c r="I187" s="80">
        <v>7</v>
      </c>
      <c r="J187" s="79">
        <v>8</v>
      </c>
      <c r="K187" s="79">
        <v>8</v>
      </c>
      <c r="L187" s="79">
        <v>8</v>
      </c>
      <c r="M187" s="79">
        <v>8</v>
      </c>
    </row>
    <row r="188" spans="1:13" ht="49.5" customHeight="1" x14ac:dyDescent="0.25">
      <c r="A188" s="79">
        <v>22</v>
      </c>
      <c r="B188" s="98" t="s">
        <v>117</v>
      </c>
      <c r="C188" s="98"/>
      <c r="D188" s="98"/>
      <c r="E188" s="98"/>
      <c r="F188" s="79" t="s">
        <v>103</v>
      </c>
      <c r="G188" s="79">
        <v>0</v>
      </c>
      <c r="H188" s="79">
        <v>8</v>
      </c>
      <c r="I188" s="80">
        <f>5+1</f>
        <v>6</v>
      </c>
      <c r="J188" s="79">
        <v>4</v>
      </c>
      <c r="K188" s="79">
        <v>3</v>
      </c>
      <c r="L188" s="79">
        <v>3</v>
      </c>
      <c r="M188" s="79">
        <v>24</v>
      </c>
    </row>
    <row r="189" spans="1:13" ht="20.25" customHeight="1" x14ac:dyDescent="0.25">
      <c r="A189" s="113" t="s">
        <v>118</v>
      </c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15"/>
    </row>
    <row r="190" spans="1:13" ht="57" customHeight="1" x14ac:dyDescent="0.25">
      <c r="A190" s="79">
        <v>1</v>
      </c>
      <c r="B190" s="106" t="s">
        <v>119</v>
      </c>
      <c r="C190" s="107"/>
      <c r="D190" s="107"/>
      <c r="E190" s="107"/>
      <c r="F190" s="79" t="s">
        <v>120</v>
      </c>
      <c r="G190" s="79">
        <v>100</v>
      </c>
      <c r="H190" s="79">
        <v>100</v>
      </c>
      <c r="I190" s="80">
        <v>100</v>
      </c>
      <c r="J190" s="79">
        <v>100</v>
      </c>
      <c r="K190" s="79">
        <v>100</v>
      </c>
      <c r="L190" s="79">
        <v>100</v>
      </c>
      <c r="M190" s="79">
        <v>100</v>
      </c>
    </row>
    <row r="191" spans="1:13" ht="15.75" x14ac:dyDescent="0.25">
      <c r="A191" s="113" t="s">
        <v>121</v>
      </c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  <c r="L191" s="114"/>
      <c r="M191" s="115"/>
    </row>
    <row r="192" spans="1:13" ht="25.5" customHeight="1" x14ac:dyDescent="0.25">
      <c r="A192" s="18">
        <v>1</v>
      </c>
      <c r="B192" s="99" t="s">
        <v>97</v>
      </c>
      <c r="C192" s="99"/>
      <c r="D192" s="99"/>
      <c r="E192" s="99"/>
      <c r="F192" s="79" t="s">
        <v>120</v>
      </c>
      <c r="G192" s="79">
        <v>0</v>
      </c>
      <c r="H192" s="79">
        <v>100</v>
      </c>
      <c r="I192" s="80">
        <v>100</v>
      </c>
      <c r="J192" s="79">
        <v>100</v>
      </c>
      <c r="K192" s="79">
        <v>100</v>
      </c>
      <c r="L192" s="79">
        <v>100</v>
      </c>
      <c r="M192" s="79">
        <v>100</v>
      </c>
    </row>
    <row r="193" spans="1:13" ht="49.5" customHeight="1" x14ac:dyDescent="0.25">
      <c r="A193" s="79">
        <v>2</v>
      </c>
      <c r="B193" s="98" t="s">
        <v>122</v>
      </c>
      <c r="C193" s="98"/>
      <c r="D193" s="98"/>
      <c r="E193" s="98"/>
      <c r="F193" s="79" t="s">
        <v>120</v>
      </c>
      <c r="G193" s="79">
        <v>0</v>
      </c>
      <c r="H193" s="79">
        <v>100</v>
      </c>
      <c r="I193" s="80">
        <v>100</v>
      </c>
      <c r="J193" s="79">
        <v>100</v>
      </c>
      <c r="K193" s="79">
        <v>100</v>
      </c>
      <c r="L193" s="79">
        <v>100</v>
      </c>
      <c r="M193" s="79">
        <v>100</v>
      </c>
    </row>
    <row r="194" spans="1:13" ht="51" customHeight="1" x14ac:dyDescent="0.25">
      <c r="A194" s="79">
        <v>3</v>
      </c>
      <c r="B194" s="98" t="s">
        <v>161</v>
      </c>
      <c r="C194" s="98"/>
      <c r="D194" s="98"/>
      <c r="E194" s="98"/>
      <c r="F194" s="79" t="s">
        <v>120</v>
      </c>
      <c r="G194" s="79">
        <v>0</v>
      </c>
      <c r="H194" s="79">
        <v>0</v>
      </c>
      <c r="I194" s="80">
        <v>0</v>
      </c>
      <c r="J194" s="79">
        <v>100</v>
      </c>
      <c r="K194" s="79">
        <v>100</v>
      </c>
      <c r="L194" s="79">
        <v>0</v>
      </c>
      <c r="M194" s="79">
        <v>100</v>
      </c>
    </row>
    <row r="195" spans="1:13" ht="55.5" customHeight="1" x14ac:dyDescent="0.25">
      <c r="A195" s="79">
        <v>4</v>
      </c>
      <c r="B195" s="98" t="s">
        <v>123</v>
      </c>
      <c r="C195" s="98"/>
      <c r="D195" s="98"/>
      <c r="E195" s="98"/>
      <c r="F195" s="79" t="s">
        <v>120</v>
      </c>
      <c r="G195" s="79">
        <v>0</v>
      </c>
      <c r="H195" s="79">
        <v>100</v>
      </c>
      <c r="I195" s="80">
        <v>100</v>
      </c>
      <c r="J195" s="79">
        <v>100</v>
      </c>
      <c r="K195" s="79">
        <v>100</v>
      </c>
      <c r="L195" s="79">
        <v>100</v>
      </c>
      <c r="M195" s="79">
        <v>100</v>
      </c>
    </row>
    <row r="196" spans="1:13" ht="41.25" customHeight="1" x14ac:dyDescent="0.25">
      <c r="A196" s="79">
        <v>5</v>
      </c>
      <c r="B196" s="98" t="s">
        <v>124</v>
      </c>
      <c r="C196" s="98"/>
      <c r="D196" s="98"/>
      <c r="E196" s="98"/>
      <c r="F196" s="79" t="s">
        <v>120</v>
      </c>
      <c r="G196" s="79">
        <v>0</v>
      </c>
      <c r="H196" s="79">
        <v>20</v>
      </c>
      <c r="I196" s="80">
        <v>20</v>
      </c>
      <c r="J196" s="79">
        <v>20</v>
      </c>
      <c r="K196" s="79">
        <v>20</v>
      </c>
      <c r="L196" s="79">
        <v>20</v>
      </c>
      <c r="M196" s="79">
        <v>100</v>
      </c>
    </row>
    <row r="197" spans="1:13" ht="39" customHeight="1" x14ac:dyDescent="0.25">
      <c r="A197" s="79">
        <v>6</v>
      </c>
      <c r="B197" s="98" t="s">
        <v>125</v>
      </c>
      <c r="C197" s="98"/>
      <c r="D197" s="98"/>
      <c r="E197" s="98"/>
      <c r="F197" s="79" t="s">
        <v>120</v>
      </c>
      <c r="G197" s="79">
        <v>0</v>
      </c>
      <c r="H197" s="79">
        <v>100</v>
      </c>
      <c r="I197" s="80">
        <v>100</v>
      </c>
      <c r="J197" s="79">
        <v>100</v>
      </c>
      <c r="K197" s="79">
        <v>100</v>
      </c>
      <c r="L197" s="79">
        <v>100</v>
      </c>
      <c r="M197" s="79">
        <v>100</v>
      </c>
    </row>
    <row r="198" spans="1:13" ht="54.75" customHeight="1" x14ac:dyDescent="0.25">
      <c r="A198" s="79">
        <v>7</v>
      </c>
      <c r="B198" s="98" t="s">
        <v>196</v>
      </c>
      <c r="C198" s="98"/>
      <c r="D198" s="98"/>
      <c r="E198" s="98"/>
      <c r="F198" s="79" t="s">
        <v>120</v>
      </c>
      <c r="G198" s="79">
        <v>0</v>
      </c>
      <c r="H198" s="79">
        <v>100</v>
      </c>
      <c r="I198" s="80">
        <v>0</v>
      </c>
      <c r="J198" s="79">
        <v>0</v>
      </c>
      <c r="K198" s="79">
        <v>0</v>
      </c>
      <c r="L198" s="79">
        <v>0</v>
      </c>
      <c r="M198" s="79">
        <v>100</v>
      </c>
    </row>
    <row r="199" spans="1:13" ht="67.5" customHeight="1" x14ac:dyDescent="0.25">
      <c r="A199" s="79">
        <v>8</v>
      </c>
      <c r="B199" s="98" t="s">
        <v>212</v>
      </c>
      <c r="C199" s="98"/>
      <c r="D199" s="98"/>
      <c r="E199" s="98"/>
      <c r="F199" s="79" t="s">
        <v>120</v>
      </c>
      <c r="G199" s="79">
        <v>0</v>
      </c>
      <c r="H199" s="79">
        <v>100</v>
      </c>
      <c r="I199" s="80">
        <v>0</v>
      </c>
      <c r="J199" s="79">
        <v>0</v>
      </c>
      <c r="K199" s="79">
        <v>0</v>
      </c>
      <c r="L199" s="79">
        <v>0</v>
      </c>
      <c r="M199" s="79">
        <v>100</v>
      </c>
    </row>
    <row r="200" spans="1:13" ht="63" customHeight="1" x14ac:dyDescent="0.25">
      <c r="A200" s="79">
        <v>9</v>
      </c>
      <c r="B200" s="98" t="s">
        <v>213</v>
      </c>
      <c r="C200" s="98"/>
      <c r="D200" s="98"/>
      <c r="E200" s="98"/>
      <c r="F200" s="79" t="s">
        <v>120</v>
      </c>
      <c r="G200" s="79">
        <v>0</v>
      </c>
      <c r="H200" s="79">
        <v>100</v>
      </c>
      <c r="I200" s="80">
        <v>0</v>
      </c>
      <c r="J200" s="79">
        <v>0</v>
      </c>
      <c r="K200" s="79">
        <v>0</v>
      </c>
      <c r="L200" s="79">
        <v>0</v>
      </c>
      <c r="M200" s="79">
        <v>100</v>
      </c>
    </row>
    <row r="201" spans="1:13" ht="31.5" customHeight="1" x14ac:dyDescent="0.25">
      <c r="A201" s="79">
        <v>10</v>
      </c>
      <c r="B201" s="98" t="s">
        <v>126</v>
      </c>
      <c r="C201" s="98"/>
      <c r="D201" s="98"/>
      <c r="E201" s="98"/>
      <c r="F201" s="79" t="s">
        <v>120</v>
      </c>
      <c r="G201" s="79">
        <v>0</v>
      </c>
      <c r="H201" s="79">
        <v>100</v>
      </c>
      <c r="I201" s="80">
        <v>100</v>
      </c>
      <c r="J201" s="79">
        <v>100</v>
      </c>
      <c r="K201" s="79">
        <v>100</v>
      </c>
      <c r="L201" s="79">
        <v>100</v>
      </c>
      <c r="M201" s="79">
        <v>100</v>
      </c>
    </row>
    <row r="202" spans="1:13" ht="40.5" customHeight="1" x14ac:dyDescent="0.25">
      <c r="A202" s="79">
        <v>11</v>
      </c>
      <c r="B202" s="98" t="s">
        <v>127</v>
      </c>
      <c r="C202" s="98"/>
      <c r="D202" s="98"/>
      <c r="E202" s="98"/>
      <c r="F202" s="79" t="s">
        <v>120</v>
      </c>
      <c r="G202" s="79">
        <v>0</v>
      </c>
      <c r="H202" s="79">
        <v>100</v>
      </c>
      <c r="I202" s="80">
        <v>100</v>
      </c>
      <c r="J202" s="79">
        <v>100</v>
      </c>
      <c r="K202" s="79">
        <v>100</v>
      </c>
      <c r="L202" s="79">
        <v>100</v>
      </c>
      <c r="M202" s="79">
        <v>100</v>
      </c>
    </row>
    <row r="203" spans="1:13" ht="48.75" customHeight="1" x14ac:dyDescent="0.25">
      <c r="A203" s="79">
        <v>12</v>
      </c>
      <c r="B203" s="98" t="s">
        <v>225</v>
      </c>
      <c r="C203" s="98"/>
      <c r="D203" s="98"/>
      <c r="E203" s="98"/>
      <c r="F203" s="79" t="s">
        <v>120</v>
      </c>
      <c r="G203" s="79">
        <v>0</v>
      </c>
      <c r="H203" s="79">
        <v>0</v>
      </c>
      <c r="I203" s="80">
        <v>100</v>
      </c>
      <c r="J203" s="79">
        <v>100</v>
      </c>
      <c r="K203" s="79">
        <v>100</v>
      </c>
      <c r="L203" s="79">
        <v>100</v>
      </c>
      <c r="M203" s="79">
        <v>100</v>
      </c>
    </row>
    <row r="204" spans="1:13" ht="35.25" customHeight="1" x14ac:dyDescent="0.25">
      <c r="A204" s="79">
        <v>13</v>
      </c>
      <c r="B204" s="98" t="s">
        <v>128</v>
      </c>
      <c r="C204" s="98"/>
      <c r="D204" s="98"/>
      <c r="E204" s="98"/>
      <c r="F204" s="79" t="s">
        <v>120</v>
      </c>
      <c r="G204" s="79">
        <v>0</v>
      </c>
      <c r="H204" s="79">
        <v>100</v>
      </c>
      <c r="I204" s="80">
        <v>100</v>
      </c>
      <c r="J204" s="79">
        <v>100</v>
      </c>
      <c r="K204" s="79">
        <v>100</v>
      </c>
      <c r="L204" s="79">
        <v>100</v>
      </c>
      <c r="M204" s="79">
        <v>100</v>
      </c>
    </row>
    <row r="205" spans="1:13" ht="19.5" customHeight="1" x14ac:dyDescent="0.25">
      <c r="A205" s="79">
        <v>14</v>
      </c>
      <c r="B205" s="99" t="s">
        <v>129</v>
      </c>
      <c r="C205" s="99"/>
      <c r="D205" s="99"/>
      <c r="E205" s="99"/>
      <c r="F205" s="79" t="s">
        <v>130</v>
      </c>
      <c r="G205" s="79">
        <v>0</v>
      </c>
      <c r="H205" s="79">
        <v>170</v>
      </c>
      <c r="I205" s="79">
        <v>170</v>
      </c>
      <c r="J205" s="79">
        <v>170</v>
      </c>
      <c r="K205" s="79">
        <v>170</v>
      </c>
      <c r="L205" s="79">
        <v>170</v>
      </c>
      <c r="M205" s="79">
        <v>170</v>
      </c>
    </row>
    <row r="206" spans="1:13" ht="27" hidden="1" customHeight="1" x14ac:dyDescent="0.25">
      <c r="A206" s="79">
        <v>11</v>
      </c>
      <c r="B206" s="184" t="s">
        <v>131</v>
      </c>
      <c r="C206" s="185"/>
      <c r="D206" s="185"/>
      <c r="E206" s="185"/>
      <c r="F206" s="186"/>
      <c r="G206" s="79" t="s">
        <v>130</v>
      </c>
      <c r="H206" s="79">
        <v>0</v>
      </c>
      <c r="I206" s="79">
        <v>14</v>
      </c>
      <c r="J206" s="80">
        <v>14</v>
      </c>
      <c r="K206" s="79">
        <v>14</v>
      </c>
      <c r="L206" s="79">
        <v>14</v>
      </c>
      <c r="M206" s="79">
        <v>14</v>
      </c>
    </row>
    <row r="207" spans="1:13" ht="83.25" customHeight="1" x14ac:dyDescent="0.25">
      <c r="A207" s="79">
        <v>15</v>
      </c>
      <c r="B207" s="98" t="s">
        <v>132</v>
      </c>
      <c r="C207" s="98"/>
      <c r="D207" s="98"/>
      <c r="E207" s="98"/>
      <c r="F207" s="79" t="s">
        <v>120</v>
      </c>
      <c r="G207" s="79">
        <v>0</v>
      </c>
      <c r="H207" s="79">
        <v>100</v>
      </c>
      <c r="I207" s="80">
        <v>100</v>
      </c>
      <c r="J207" s="79">
        <v>100</v>
      </c>
      <c r="K207" s="79">
        <v>100</v>
      </c>
      <c r="L207" s="79">
        <v>100</v>
      </c>
      <c r="M207" s="79">
        <v>100</v>
      </c>
    </row>
    <row r="208" spans="1:13" ht="48" customHeight="1" x14ac:dyDescent="0.25">
      <c r="A208" s="79">
        <v>16</v>
      </c>
      <c r="B208" s="98" t="s">
        <v>134</v>
      </c>
      <c r="C208" s="98"/>
      <c r="D208" s="98"/>
      <c r="E208" s="98"/>
      <c r="F208" s="79" t="s">
        <v>120</v>
      </c>
      <c r="G208" s="79">
        <v>0</v>
      </c>
      <c r="H208" s="79">
        <v>60</v>
      </c>
      <c r="I208" s="80">
        <v>20</v>
      </c>
      <c r="J208" s="79">
        <v>20</v>
      </c>
      <c r="K208" s="79">
        <v>0</v>
      </c>
      <c r="L208" s="79">
        <v>0</v>
      </c>
      <c r="M208" s="79">
        <v>100</v>
      </c>
    </row>
    <row r="209" spans="1:13" ht="57.75" customHeight="1" x14ac:dyDescent="0.25">
      <c r="A209" s="79">
        <v>17</v>
      </c>
      <c r="B209" s="98" t="s">
        <v>133</v>
      </c>
      <c r="C209" s="98"/>
      <c r="D209" s="98"/>
      <c r="E209" s="98"/>
      <c r="F209" s="79" t="s">
        <v>120</v>
      </c>
      <c r="G209" s="79">
        <v>0</v>
      </c>
      <c r="H209" s="79">
        <v>100</v>
      </c>
      <c r="I209" s="80">
        <v>100</v>
      </c>
      <c r="J209" s="79">
        <v>100</v>
      </c>
      <c r="K209" s="79">
        <v>100</v>
      </c>
      <c r="L209" s="79">
        <v>100</v>
      </c>
      <c r="M209" s="79">
        <v>100</v>
      </c>
    </row>
    <row r="210" spans="1:13" ht="52.5" customHeight="1" x14ac:dyDescent="0.25">
      <c r="A210" s="79">
        <v>18</v>
      </c>
      <c r="B210" s="98" t="s">
        <v>195</v>
      </c>
      <c r="C210" s="98"/>
      <c r="D210" s="98"/>
      <c r="E210" s="98"/>
      <c r="F210" s="79" t="s">
        <v>120</v>
      </c>
      <c r="G210" s="79">
        <v>0</v>
      </c>
      <c r="H210" s="79">
        <v>0</v>
      </c>
      <c r="I210" s="80">
        <v>100</v>
      </c>
      <c r="J210" s="79">
        <v>0</v>
      </c>
      <c r="K210" s="79">
        <v>0</v>
      </c>
      <c r="L210" s="79">
        <v>0</v>
      </c>
      <c r="M210" s="79">
        <v>100</v>
      </c>
    </row>
    <row r="211" spans="1:13" ht="37.5" customHeight="1" x14ac:dyDescent="0.25">
      <c r="A211" s="79">
        <v>19</v>
      </c>
      <c r="B211" s="98" t="s">
        <v>135</v>
      </c>
      <c r="C211" s="98"/>
      <c r="D211" s="98"/>
      <c r="E211" s="98"/>
      <c r="F211" s="79" t="s">
        <v>120</v>
      </c>
      <c r="G211" s="79">
        <v>0</v>
      </c>
      <c r="H211" s="79">
        <v>50</v>
      </c>
      <c r="I211" s="80">
        <v>60</v>
      </c>
      <c r="J211" s="79">
        <v>70</v>
      </c>
      <c r="K211" s="79">
        <v>78</v>
      </c>
      <c r="L211" s="79">
        <v>100</v>
      </c>
      <c r="M211" s="79">
        <v>100</v>
      </c>
    </row>
    <row r="212" spans="1:13" ht="39" customHeight="1" x14ac:dyDescent="0.25">
      <c r="A212" s="18">
        <v>20</v>
      </c>
      <c r="B212" s="98" t="s">
        <v>160</v>
      </c>
      <c r="C212" s="98"/>
      <c r="D212" s="98"/>
      <c r="E212" s="98"/>
      <c r="F212" s="79" t="s">
        <v>120</v>
      </c>
      <c r="G212" s="79">
        <v>0</v>
      </c>
      <c r="H212" s="79">
        <v>40</v>
      </c>
      <c r="I212" s="80">
        <v>50</v>
      </c>
      <c r="J212" s="79">
        <v>52</v>
      </c>
      <c r="K212" s="79">
        <v>57</v>
      </c>
      <c r="L212" s="79">
        <v>60</v>
      </c>
      <c r="M212" s="79">
        <v>60</v>
      </c>
    </row>
    <row r="213" spans="1:13" ht="55.5" customHeight="1" x14ac:dyDescent="0.25">
      <c r="A213" s="79">
        <v>21</v>
      </c>
      <c r="B213" s="98" t="s">
        <v>136</v>
      </c>
      <c r="C213" s="98"/>
      <c r="D213" s="98"/>
      <c r="E213" s="98"/>
      <c r="F213" s="79" t="s">
        <v>120</v>
      </c>
      <c r="G213" s="79">
        <v>0</v>
      </c>
      <c r="H213" s="79">
        <v>100</v>
      </c>
      <c r="I213" s="80">
        <v>100</v>
      </c>
      <c r="J213" s="79">
        <v>100</v>
      </c>
      <c r="K213" s="79">
        <v>100</v>
      </c>
      <c r="L213" s="79">
        <v>100</v>
      </c>
      <c r="M213" s="79">
        <v>100</v>
      </c>
    </row>
    <row r="214" spans="1:13" ht="47.25" customHeight="1" x14ac:dyDescent="0.25">
      <c r="A214" s="79">
        <v>22</v>
      </c>
      <c r="B214" s="98" t="s">
        <v>137</v>
      </c>
      <c r="C214" s="98"/>
      <c r="D214" s="98"/>
      <c r="E214" s="98"/>
      <c r="F214" s="79" t="s">
        <v>120</v>
      </c>
      <c r="G214" s="79">
        <v>0</v>
      </c>
      <c r="H214" s="79">
        <v>70</v>
      </c>
      <c r="I214" s="80">
        <v>82</v>
      </c>
      <c r="J214" s="79">
        <v>85</v>
      </c>
      <c r="K214" s="79">
        <v>100</v>
      </c>
      <c r="L214" s="79">
        <v>100</v>
      </c>
      <c r="M214" s="79">
        <v>100</v>
      </c>
    </row>
    <row r="216" spans="1:13" ht="57" customHeight="1" x14ac:dyDescent="0.25">
      <c r="A216" s="176" t="s">
        <v>206</v>
      </c>
      <c r="B216" s="176"/>
      <c r="C216" s="176"/>
      <c r="D216" s="176"/>
      <c r="E216" s="176"/>
      <c r="F216" s="176"/>
      <c r="G216" s="176"/>
      <c r="H216" s="176"/>
      <c r="I216" s="176"/>
      <c r="J216" s="176"/>
      <c r="K216" s="176"/>
      <c r="L216" s="176"/>
      <c r="M216" s="176"/>
    </row>
    <row r="217" spans="1:13" ht="15.75" x14ac:dyDescent="0.25">
      <c r="A217" s="22"/>
      <c r="B217"/>
      <c r="C217"/>
      <c r="D217"/>
      <c r="E217"/>
      <c r="F217"/>
      <c r="G217"/>
      <c r="H217"/>
      <c r="I217"/>
      <c r="J217"/>
      <c r="K217"/>
      <c r="L217"/>
      <c r="M217"/>
    </row>
    <row r="218" spans="1:13" ht="15.75" x14ac:dyDescent="0.25">
      <c r="A218" s="22"/>
      <c r="B218"/>
      <c r="C218"/>
      <c r="D218"/>
      <c r="E218"/>
      <c r="F218"/>
      <c r="G218"/>
      <c r="H218"/>
      <c r="I218"/>
      <c r="J218"/>
      <c r="K218"/>
      <c r="L218"/>
      <c r="M218"/>
    </row>
    <row r="219" spans="1:13" ht="16.5" customHeight="1" x14ac:dyDescent="0.25">
      <c r="A219" s="21" t="s">
        <v>138</v>
      </c>
      <c r="B219"/>
      <c r="C219"/>
      <c r="D219"/>
      <c r="E219"/>
      <c r="F219"/>
      <c r="G219"/>
      <c r="H219"/>
      <c r="I219"/>
      <c r="J219"/>
      <c r="K219"/>
      <c r="L219"/>
      <c r="M219"/>
    </row>
    <row r="220" spans="1:13" ht="18.75" x14ac:dyDescent="0.25">
      <c r="A220" s="21" t="s">
        <v>139</v>
      </c>
      <c r="B220"/>
      <c r="C220"/>
      <c r="D220"/>
      <c r="E220"/>
      <c r="F220"/>
      <c r="G220"/>
      <c r="H220"/>
      <c r="I220"/>
      <c r="J220"/>
      <c r="K220" s="21" t="s">
        <v>140</v>
      </c>
      <c r="L220"/>
      <c r="M220" s="21"/>
    </row>
    <row r="221" spans="1:13" ht="18.75" x14ac:dyDescent="0.25">
      <c r="A221" s="21"/>
      <c r="B221"/>
      <c r="C221"/>
      <c r="D221"/>
      <c r="E221"/>
      <c r="F221"/>
      <c r="G221"/>
      <c r="H221"/>
      <c r="I221"/>
      <c r="J221"/>
      <c r="K221" s="21"/>
      <c r="L221"/>
      <c r="M221" s="21"/>
    </row>
    <row r="222" spans="1:13" ht="14.25" customHeight="1" x14ac:dyDescent="0.3">
      <c r="A222" s="21" t="s">
        <v>185</v>
      </c>
      <c r="B222"/>
      <c r="C222"/>
      <c r="D222"/>
      <c r="E222"/>
      <c r="F222"/>
      <c r="G222"/>
      <c r="H222"/>
      <c r="J222"/>
      <c r="K222" s="37" t="s">
        <v>285</v>
      </c>
      <c r="L222" s="37"/>
      <c r="M222" s="37"/>
    </row>
    <row r="223" spans="1:13" x14ac:dyDescent="0.25">
      <c r="I223" s="34" t="s">
        <v>141</v>
      </c>
      <c r="J223" s="34"/>
      <c r="K223" s="34"/>
      <c r="L223" s="34"/>
      <c r="M223" s="35"/>
    </row>
    <row r="224" spans="1:13" ht="60.75" customHeight="1" x14ac:dyDescent="0.25">
      <c r="I224" s="134" t="s">
        <v>207</v>
      </c>
      <c r="J224" s="134"/>
      <c r="K224" s="134"/>
      <c r="L224" s="134"/>
      <c r="M224" s="134"/>
    </row>
    <row r="225" spans="1:13" x14ac:dyDescent="0.25">
      <c r="I225" s="34" t="s">
        <v>183</v>
      </c>
      <c r="J225" s="4"/>
      <c r="K225" s="4"/>
      <c r="L225" s="4"/>
      <c r="M225" s="5"/>
    </row>
    <row r="226" spans="1:13" x14ac:dyDescent="0.25">
      <c r="I226" s="34" t="s">
        <v>308</v>
      </c>
      <c r="J226" s="34"/>
      <c r="K226" s="34"/>
      <c r="L226" s="34"/>
    </row>
    <row r="228" spans="1:13" ht="18.75" x14ac:dyDescent="0.3">
      <c r="A228" s="108" t="s">
        <v>305</v>
      </c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</row>
    <row r="229" spans="1:13" ht="15.75" x14ac:dyDescent="0.25">
      <c r="I229" s="4"/>
      <c r="J229" s="33" t="s">
        <v>98</v>
      </c>
      <c r="K229" s="4"/>
    </row>
    <row r="230" spans="1:13" ht="21.75" customHeight="1" x14ac:dyDescent="0.25">
      <c r="A230" s="188" t="s">
        <v>291</v>
      </c>
      <c r="B230" s="187"/>
      <c r="C230" s="187"/>
      <c r="D230" s="100">
        <v>2021</v>
      </c>
      <c r="E230" s="100">
        <v>2022</v>
      </c>
      <c r="F230" s="100">
        <v>2023</v>
      </c>
      <c r="G230" s="100">
        <v>2024</v>
      </c>
      <c r="H230" s="100">
        <v>2025</v>
      </c>
      <c r="I230" s="187" t="s">
        <v>172</v>
      </c>
      <c r="J230" s="187"/>
      <c r="K230" s="187"/>
    </row>
    <row r="231" spans="1:13" ht="15.75" customHeight="1" x14ac:dyDescent="0.25">
      <c r="A231" s="187"/>
      <c r="B231" s="187"/>
      <c r="C231" s="187"/>
      <c r="D231" s="100"/>
      <c r="E231" s="100"/>
      <c r="F231" s="100"/>
      <c r="G231" s="100"/>
      <c r="H231" s="100"/>
      <c r="I231" s="187"/>
      <c r="J231" s="187"/>
      <c r="K231" s="187"/>
    </row>
    <row r="232" spans="1:13" ht="15.75" customHeight="1" x14ac:dyDescent="0.25">
      <c r="A232" s="187"/>
      <c r="B232" s="187"/>
      <c r="C232" s="187"/>
      <c r="D232" s="100"/>
      <c r="E232" s="100"/>
      <c r="F232" s="100"/>
      <c r="G232" s="100"/>
      <c r="H232" s="100"/>
      <c r="I232" s="187"/>
      <c r="J232" s="187"/>
      <c r="K232" s="187"/>
    </row>
    <row r="233" spans="1:13" ht="40.5" customHeight="1" x14ac:dyDescent="0.25">
      <c r="A233" s="189" t="s">
        <v>142</v>
      </c>
      <c r="B233" s="101"/>
      <c r="C233" s="101"/>
      <c r="D233" s="24">
        <f>D234+D235+D236+D238</f>
        <v>201386.99999999997</v>
      </c>
      <c r="E233" s="24">
        <f>E234+E235+E236+E238</f>
        <v>363499.4</v>
      </c>
      <c r="F233" s="24">
        <f>F234+F235+F236+F238</f>
        <v>317391.2</v>
      </c>
      <c r="G233" s="24">
        <f>G234+G235+G236+G238</f>
        <v>113253.90000000001</v>
      </c>
      <c r="H233" s="24">
        <f>H234+H235+H236+H238</f>
        <v>81671.5</v>
      </c>
      <c r="I233" s="190">
        <f>D233+E233+F233+G233+H233</f>
        <v>1077203</v>
      </c>
      <c r="J233" s="101"/>
      <c r="K233" s="101"/>
    </row>
    <row r="234" spans="1:13" ht="15.75" x14ac:dyDescent="0.25">
      <c r="A234" s="198" t="str">
        <f>A138</f>
        <v>- кошти державного бюджету</v>
      </c>
      <c r="B234" s="99"/>
      <c r="C234" s="99"/>
      <c r="D234" s="24">
        <f t="shared" ref="D234:H238" si="23">G138</f>
        <v>118665.70000000001</v>
      </c>
      <c r="E234" s="24">
        <f t="shared" si="23"/>
        <v>89530.700000000012</v>
      </c>
      <c r="F234" s="24">
        <f t="shared" si="23"/>
        <v>6310</v>
      </c>
      <c r="G234" s="24">
        <f t="shared" si="23"/>
        <v>16550</v>
      </c>
      <c r="H234" s="24">
        <f t="shared" si="23"/>
        <v>6760</v>
      </c>
      <c r="I234" s="190">
        <f>D234+E234+F234+G234+H234</f>
        <v>237816.40000000002</v>
      </c>
      <c r="J234" s="190"/>
      <c r="K234" s="190"/>
    </row>
    <row r="235" spans="1:13" ht="15.75" x14ac:dyDescent="0.25">
      <c r="A235" s="198" t="str">
        <f>A139</f>
        <v>- кошти обласного бюджету</v>
      </c>
      <c r="B235" s="99"/>
      <c r="C235" s="99"/>
      <c r="D235" s="24">
        <f t="shared" si="23"/>
        <v>20862.3</v>
      </c>
      <c r="E235" s="14">
        <f t="shared" si="23"/>
        <v>55735.199999999997</v>
      </c>
      <c r="F235" s="14">
        <f t="shared" si="23"/>
        <v>0</v>
      </c>
      <c r="G235" s="14">
        <f t="shared" si="23"/>
        <v>0</v>
      </c>
      <c r="H235" s="14">
        <f t="shared" si="23"/>
        <v>0</v>
      </c>
      <c r="I235" s="190">
        <f t="shared" ref="I235:I238" si="24">D235+E235+F235+G235+H235</f>
        <v>76597.5</v>
      </c>
      <c r="J235" s="101"/>
      <c r="K235" s="101"/>
    </row>
    <row r="236" spans="1:13" ht="33" customHeight="1" x14ac:dyDescent="0.25">
      <c r="A236" s="194" t="str">
        <f>A140</f>
        <v>- кошти бюджету Бахмутської міської територіальної громади</v>
      </c>
      <c r="B236" s="98"/>
      <c r="C236" s="98"/>
      <c r="D236" s="24">
        <f t="shared" si="23"/>
        <v>51806.099999999991</v>
      </c>
      <c r="E236" s="24">
        <f t="shared" si="23"/>
        <v>109493.2</v>
      </c>
      <c r="F236" s="24">
        <f t="shared" si="23"/>
        <v>50371.8</v>
      </c>
      <c r="G236" s="24">
        <f t="shared" si="23"/>
        <v>85889.600000000006</v>
      </c>
      <c r="H236" s="24">
        <f t="shared" si="23"/>
        <v>59161</v>
      </c>
      <c r="I236" s="195">
        <f>D236+E236+F236+G236+H236</f>
        <v>356721.69999999995</v>
      </c>
      <c r="J236" s="196"/>
      <c r="K236" s="197"/>
    </row>
    <row r="237" spans="1:13" ht="15.75" hidden="1" x14ac:dyDescent="0.25">
      <c r="A237" s="184" t="s">
        <v>156</v>
      </c>
      <c r="B237" s="185"/>
      <c r="C237" s="186"/>
      <c r="D237" s="28">
        <f t="shared" si="23"/>
        <v>0</v>
      </c>
      <c r="E237" s="28">
        <f t="shared" si="23"/>
        <v>0</v>
      </c>
      <c r="F237" s="28">
        <f t="shared" si="23"/>
        <v>0</v>
      </c>
      <c r="G237" s="28">
        <f t="shared" si="23"/>
        <v>0</v>
      </c>
      <c r="H237" s="28">
        <f t="shared" si="23"/>
        <v>0</v>
      </c>
      <c r="I237" s="193">
        <f t="shared" si="24"/>
        <v>0</v>
      </c>
      <c r="J237" s="193"/>
      <c r="K237" s="193"/>
    </row>
    <row r="238" spans="1:13" ht="15.75" x14ac:dyDescent="0.25">
      <c r="A238" s="191" t="str">
        <f>A142</f>
        <v>- кошти інших джерел</v>
      </c>
      <c r="B238" s="192"/>
      <c r="C238" s="192"/>
      <c r="D238" s="24">
        <f t="shared" si="23"/>
        <v>10052.9</v>
      </c>
      <c r="E238" s="24">
        <f t="shared" si="23"/>
        <v>108740.3</v>
      </c>
      <c r="F238" s="24">
        <f t="shared" si="23"/>
        <v>260709.4</v>
      </c>
      <c r="G238" s="24">
        <f t="shared" si="23"/>
        <v>10814.3</v>
      </c>
      <c r="H238" s="24">
        <f t="shared" si="23"/>
        <v>15750.5</v>
      </c>
      <c r="I238" s="101">
        <f t="shared" si="24"/>
        <v>406067.39999999997</v>
      </c>
      <c r="J238" s="101"/>
      <c r="K238" s="101"/>
    </row>
    <row r="240" spans="1:13" ht="10.5" hidden="1" customHeight="1" x14ac:dyDescent="0.25"/>
    <row r="241" spans="1:13" ht="60" customHeight="1" x14ac:dyDescent="0.25">
      <c r="A241" s="176" t="s">
        <v>208</v>
      </c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</row>
    <row r="242" spans="1:13" ht="11.25" customHeight="1" x14ac:dyDescent="0.25">
      <c r="A242" s="22"/>
      <c r="B242"/>
      <c r="C242"/>
      <c r="D242"/>
      <c r="E242"/>
      <c r="F242"/>
      <c r="G242"/>
      <c r="H242"/>
      <c r="I242"/>
      <c r="J242"/>
      <c r="K242"/>
      <c r="L242"/>
      <c r="M242"/>
    </row>
    <row r="243" spans="1:13" ht="15.75" hidden="1" x14ac:dyDescent="0.25">
      <c r="A243" s="22"/>
      <c r="B243"/>
      <c r="C243"/>
      <c r="D243"/>
      <c r="E243"/>
      <c r="F243"/>
      <c r="G243"/>
      <c r="H243"/>
      <c r="I243"/>
      <c r="J243"/>
      <c r="K243"/>
      <c r="L243"/>
      <c r="M243"/>
    </row>
    <row r="244" spans="1:13" ht="18.75" x14ac:dyDescent="0.25">
      <c r="A244" s="21" t="s">
        <v>138</v>
      </c>
      <c r="B244"/>
      <c r="C244"/>
      <c r="D244"/>
      <c r="E244"/>
      <c r="F244"/>
      <c r="G244"/>
      <c r="H244"/>
      <c r="I244"/>
      <c r="J244"/>
      <c r="K244"/>
      <c r="L244"/>
      <c r="M244"/>
    </row>
    <row r="245" spans="1:13" ht="18.75" x14ac:dyDescent="0.25">
      <c r="A245" s="21" t="s">
        <v>139</v>
      </c>
      <c r="B245"/>
      <c r="C245"/>
      <c r="D245"/>
      <c r="E245"/>
      <c r="F245"/>
      <c r="G245"/>
      <c r="H245"/>
      <c r="I245"/>
      <c r="J245"/>
      <c r="K245" s="21" t="s">
        <v>140</v>
      </c>
      <c r="L245"/>
      <c r="M245" s="21"/>
    </row>
    <row r="247" spans="1:13" ht="18.75" x14ac:dyDescent="0.3">
      <c r="A247" s="21" t="s">
        <v>185</v>
      </c>
      <c r="B247"/>
      <c r="C247"/>
      <c r="D247"/>
      <c r="E247"/>
      <c r="F247"/>
      <c r="G247"/>
      <c r="H247"/>
      <c r="J247"/>
      <c r="K247" s="37" t="s">
        <v>285</v>
      </c>
      <c r="L247" s="37"/>
      <c r="M247" s="37"/>
    </row>
  </sheetData>
  <autoFilter ref="A9:M140">
    <filterColumn colId="6" showButton="0"/>
    <filterColumn colId="7" showButton="0"/>
    <filterColumn colId="8" showButton="0"/>
    <filterColumn colId="9" showButton="0"/>
    <filterColumn colId="10" showButton="0"/>
  </autoFilter>
  <mergeCells count="196">
    <mergeCell ref="I224:M224"/>
    <mergeCell ref="M104:M106"/>
    <mergeCell ref="C104:C106"/>
    <mergeCell ref="B206:F206"/>
    <mergeCell ref="A241:M241"/>
    <mergeCell ref="I230:K232"/>
    <mergeCell ref="A230:C232"/>
    <mergeCell ref="A233:C233"/>
    <mergeCell ref="I233:K233"/>
    <mergeCell ref="A238:C238"/>
    <mergeCell ref="I238:K238"/>
    <mergeCell ref="A237:C237"/>
    <mergeCell ref="I237:K237"/>
    <mergeCell ref="A236:C236"/>
    <mergeCell ref="I236:K236"/>
    <mergeCell ref="A234:C234"/>
    <mergeCell ref="I234:K234"/>
    <mergeCell ref="A235:C235"/>
    <mergeCell ref="I235:K235"/>
    <mergeCell ref="A216:M216"/>
    <mergeCell ref="A163:M163"/>
    <mergeCell ref="A165:M165"/>
    <mergeCell ref="A191:M191"/>
    <mergeCell ref="A158:M158"/>
    <mergeCell ref="D16:D18"/>
    <mergeCell ref="E16:E18"/>
    <mergeCell ref="A144:M145"/>
    <mergeCell ref="A15:A19"/>
    <mergeCell ref="B39:B41"/>
    <mergeCell ref="A39:A41"/>
    <mergeCell ref="A42:A48"/>
    <mergeCell ref="B42:B48"/>
    <mergeCell ref="C20:C22"/>
    <mergeCell ref="D20:D22"/>
    <mergeCell ref="E20:E22"/>
    <mergeCell ref="D95:D97"/>
    <mergeCell ref="C23:C25"/>
    <mergeCell ref="E23:E25"/>
    <mergeCell ref="M136:M142"/>
    <mergeCell ref="M58:M60"/>
    <mergeCell ref="D104:D106"/>
    <mergeCell ref="B64:B83"/>
    <mergeCell ref="D58:D60"/>
    <mergeCell ref="M115:M117"/>
    <mergeCell ref="B84:B135"/>
    <mergeCell ref="I2:M2"/>
    <mergeCell ref="M107:M109"/>
    <mergeCell ref="C107:C109"/>
    <mergeCell ref="D107:D109"/>
    <mergeCell ref="E107:E109"/>
    <mergeCell ref="M98:M100"/>
    <mergeCell ref="C101:C103"/>
    <mergeCell ref="D101:D103"/>
    <mergeCell ref="G9:L9"/>
    <mergeCell ref="M42:M44"/>
    <mergeCell ref="M16:M18"/>
    <mergeCell ref="M23:M25"/>
    <mergeCell ref="M20:M22"/>
    <mergeCell ref="M32:M34"/>
    <mergeCell ref="C42:C44"/>
    <mergeCell ref="D42:D44"/>
    <mergeCell ref="E42:E44"/>
    <mergeCell ref="M61:M63"/>
    <mergeCell ref="B15:B19"/>
    <mergeCell ref="C16:C18"/>
    <mergeCell ref="B55:B57"/>
    <mergeCell ref="M45:M47"/>
    <mergeCell ref="E32:E34"/>
    <mergeCell ref="C32:C34"/>
    <mergeCell ref="A61:A63"/>
    <mergeCell ref="C58:C60"/>
    <mergeCell ref="D61:D63"/>
    <mergeCell ref="E58:E60"/>
    <mergeCell ref="E45:E47"/>
    <mergeCell ref="E61:E63"/>
    <mergeCell ref="A58:A60"/>
    <mergeCell ref="B58:B60"/>
    <mergeCell ref="C55:C57"/>
    <mergeCell ref="D55:D57"/>
    <mergeCell ref="B61:B63"/>
    <mergeCell ref="C61:C63"/>
    <mergeCell ref="M95:M97"/>
    <mergeCell ref="E95:E97"/>
    <mergeCell ref="D84:D86"/>
    <mergeCell ref="E84:E86"/>
    <mergeCell ref="C95:C97"/>
    <mergeCell ref="M55:M57"/>
    <mergeCell ref="A49:A53"/>
    <mergeCell ref="B49:B53"/>
    <mergeCell ref="A20:A37"/>
    <mergeCell ref="B20:B37"/>
    <mergeCell ref="C35:C37"/>
    <mergeCell ref="D35:D37"/>
    <mergeCell ref="E35:E37"/>
    <mergeCell ref="M35:M37"/>
    <mergeCell ref="D23:D25"/>
    <mergeCell ref="D29:D31"/>
    <mergeCell ref="C29:C31"/>
    <mergeCell ref="E29:E31"/>
    <mergeCell ref="M29:M31"/>
    <mergeCell ref="D32:D34"/>
    <mergeCell ref="A55:A57"/>
    <mergeCell ref="E55:E57"/>
    <mergeCell ref="C45:C47"/>
    <mergeCell ref="D45:D47"/>
    <mergeCell ref="B186:E186"/>
    <mergeCell ref="B187:E187"/>
    <mergeCell ref="B188:E188"/>
    <mergeCell ref="C98:C100"/>
    <mergeCell ref="M101:M103"/>
    <mergeCell ref="A84:A135"/>
    <mergeCell ref="C115:C117"/>
    <mergeCell ref="D115:D117"/>
    <mergeCell ref="E115:E117"/>
    <mergeCell ref="C84:C86"/>
    <mergeCell ref="C88:C90"/>
    <mergeCell ref="D88:D90"/>
    <mergeCell ref="E88:E90"/>
    <mergeCell ref="I153:M153"/>
    <mergeCell ref="E104:E106"/>
    <mergeCell ref="E101:E103"/>
    <mergeCell ref="D98:D100"/>
    <mergeCell ref="E98:E100"/>
    <mergeCell ref="C92:C94"/>
    <mergeCell ref="D92:D94"/>
    <mergeCell ref="E92:E94"/>
    <mergeCell ref="M92:M94"/>
    <mergeCell ref="M88:M89"/>
    <mergeCell ref="M84:M86"/>
    <mergeCell ref="A141:F141"/>
    <mergeCell ref="A142:F142"/>
    <mergeCell ref="A140:F140"/>
    <mergeCell ref="B161:E161"/>
    <mergeCell ref="B181:E181"/>
    <mergeCell ref="B182:E182"/>
    <mergeCell ref="B183:E183"/>
    <mergeCell ref="B184:E184"/>
    <mergeCell ref="B185:E185"/>
    <mergeCell ref="D230:D232"/>
    <mergeCell ref="E230:E232"/>
    <mergeCell ref="F230:F232"/>
    <mergeCell ref="G230:G232"/>
    <mergeCell ref="H230:H232"/>
    <mergeCell ref="B162:E162"/>
    <mergeCell ref="B164:E164"/>
    <mergeCell ref="B166:E166"/>
    <mergeCell ref="B167:E167"/>
    <mergeCell ref="B168:E168"/>
    <mergeCell ref="B169:E169"/>
    <mergeCell ref="B170:E170"/>
    <mergeCell ref="B171:E171"/>
    <mergeCell ref="B172:E172"/>
    <mergeCell ref="B173:E173"/>
    <mergeCell ref="B174:E174"/>
    <mergeCell ref="B175:E175"/>
    <mergeCell ref="B176:E176"/>
    <mergeCell ref="B177:E177"/>
    <mergeCell ref="B178:E178"/>
    <mergeCell ref="B179:E179"/>
    <mergeCell ref="B190:E190"/>
    <mergeCell ref="B192:E192"/>
    <mergeCell ref="A228:M228"/>
    <mergeCell ref="B214:E214"/>
    <mergeCell ref="B202:E202"/>
    <mergeCell ref="B203:E203"/>
    <mergeCell ref="B204:E204"/>
    <mergeCell ref="B205:E205"/>
    <mergeCell ref="B207:E207"/>
    <mergeCell ref="B208:E208"/>
    <mergeCell ref="B209:E209"/>
    <mergeCell ref="B210:E210"/>
    <mergeCell ref="B211:E211"/>
    <mergeCell ref="A9:A11"/>
    <mergeCell ref="B9:B11"/>
    <mergeCell ref="C9:C11"/>
    <mergeCell ref="D9:D11"/>
    <mergeCell ref="E9:E11"/>
    <mergeCell ref="F9:F11"/>
    <mergeCell ref="M9:M11"/>
    <mergeCell ref="B212:E212"/>
    <mergeCell ref="B213:E213"/>
    <mergeCell ref="B193:E193"/>
    <mergeCell ref="B194:E194"/>
    <mergeCell ref="B195:E195"/>
    <mergeCell ref="B196:E196"/>
    <mergeCell ref="B197:E197"/>
    <mergeCell ref="B198:E198"/>
    <mergeCell ref="B199:E199"/>
    <mergeCell ref="B200:E200"/>
    <mergeCell ref="B201:E201"/>
    <mergeCell ref="A64:A83"/>
    <mergeCell ref="B180:F180"/>
    <mergeCell ref="A189:M189"/>
    <mergeCell ref="A136:F136"/>
    <mergeCell ref="A138:F138"/>
    <mergeCell ref="A139:F139"/>
  </mergeCells>
  <phoneticPr fontId="12" type="noConversion"/>
  <pageMargins left="0.39370078740157483" right="0.39370078740157483" top="1.3779527559055118" bottom="0.39370078740157483" header="0.31496062992125984" footer="0.31496062992125984"/>
  <pageSetup paperSize="9" scale="90" orientation="landscape" r:id="rId1"/>
  <rowBreaks count="10" manualBreakCount="10">
    <brk id="19" max="11" man="1"/>
    <brk id="81" max="12" man="1"/>
    <brk id="90" max="11" man="1"/>
    <brk id="100" max="11" man="1"/>
    <brk id="129" max="11" man="1"/>
    <brk id="134" max="11" man="1"/>
    <brk id="151" max="11" man="1"/>
    <brk id="169" max="11" man="1"/>
    <brk id="188" max="11" man="1"/>
    <brk id="2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2021-12-23T08:08:35Z</cp:lastPrinted>
  <dcterms:created xsi:type="dcterms:W3CDTF">2020-09-30T05:16:34Z</dcterms:created>
  <dcterms:modified xsi:type="dcterms:W3CDTF">2021-12-23T08:30:45Z</dcterms:modified>
</cp:coreProperties>
</file>